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021 ГОД\"/>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Цели,задачи,этапы,сроки,рез'!$A$1:$C$30</definedName>
    <definedName name="_xlnm.Print_Area" localSheetId="10">'3. Показатели ип'!$A$1:$O$30</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C30" i="32" l="1"/>
  <c r="C29" i="32"/>
  <c r="C20" i="32" l="1"/>
  <c r="D70" i="31"/>
  <c r="C70" i="31"/>
  <c r="C26" i="31"/>
  <c r="C24" i="31" s="1"/>
  <c r="C21" i="31" s="1"/>
  <c r="D26" i="31"/>
  <c r="D24" i="31" s="1"/>
  <c r="D21" i="31" s="1"/>
  <c r="T71" i="31" l="1"/>
  <c r="T72" i="31"/>
  <c r="T73" i="31"/>
  <c r="T74" i="31"/>
  <c r="T75" i="31"/>
  <c r="T76" i="31"/>
  <c r="T77" i="31"/>
  <c r="T78" i="31"/>
  <c r="T79" i="31"/>
  <c r="T80" i="31"/>
  <c r="T70" i="31"/>
  <c r="R71" i="31"/>
  <c r="R72" i="31"/>
  <c r="R73" i="31"/>
  <c r="R74" i="31"/>
  <c r="R75" i="31"/>
  <c r="R76" i="31"/>
  <c r="R77" i="31"/>
  <c r="R78" i="31"/>
  <c r="R79" i="31"/>
  <c r="R80" i="31"/>
  <c r="S70" i="31"/>
  <c r="T28" i="31"/>
  <c r="T29" i="31"/>
  <c r="T30" i="31"/>
  <c r="T27" i="31"/>
  <c r="R29" i="31"/>
  <c r="R27" i="31"/>
  <c r="C22" i="6"/>
  <c r="C49" i="7"/>
  <c r="C28" i="32"/>
  <c r="C25" i="32"/>
  <c r="G14" i="27"/>
  <c r="G13" i="27"/>
  <c r="G11" i="27"/>
  <c r="G10" i="27"/>
  <c r="D18" i="27"/>
  <c r="U17" i="27"/>
  <c r="P17" i="27"/>
  <c r="P16" i="27" s="1"/>
  <c r="D17" i="27"/>
  <c r="G17" i="27" s="1"/>
  <c r="G16" i="27" s="1"/>
  <c r="AH16" i="27"/>
  <c r="AG16" i="27"/>
  <c r="AF16" i="27"/>
  <c r="AE16" i="27"/>
  <c r="AD16" i="27"/>
  <c r="AC16" i="27"/>
  <c r="AB16" i="27"/>
  <c r="AA16" i="27"/>
  <c r="Z16" i="27"/>
  <c r="Y16" i="27"/>
  <c r="X16" i="27"/>
  <c r="W16" i="27"/>
  <c r="V16" i="27"/>
  <c r="U16" i="27"/>
  <c r="S16" i="27"/>
  <c r="R16" i="27"/>
  <c r="Q16" i="27"/>
  <c r="O16" i="27"/>
  <c r="N16" i="27"/>
  <c r="M16" i="27"/>
  <c r="L16" i="27"/>
  <c r="K16" i="27"/>
  <c r="J16" i="27"/>
  <c r="E16" i="27"/>
  <c r="D16" i="27"/>
  <c r="T14" i="27"/>
  <c r="P14" i="27"/>
  <c r="D14" i="27"/>
  <c r="T13" i="27"/>
  <c r="P13" i="27"/>
  <c r="D13" i="27"/>
  <c r="T11" i="27"/>
  <c r="P11" i="27"/>
  <c r="D11" i="27"/>
  <c r="T10" i="27"/>
  <c r="P10" i="27"/>
  <c r="D10" i="27"/>
  <c r="T17" i="27" l="1"/>
  <c r="T16" i="27" s="1"/>
  <c r="L6" i="33"/>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AL25" i="31"/>
  <c r="AL23" i="31"/>
  <c r="AL22" i="31"/>
  <c r="AL28" i="31"/>
  <c r="AK29" i="31"/>
  <c r="AL29" i="31"/>
  <c r="AL30" i="31"/>
  <c r="AL27" i="31"/>
  <c r="AK27" i="31"/>
  <c r="AK33" i="31"/>
  <c r="AL33" i="31"/>
  <c r="AK34" i="31"/>
  <c r="AL34" i="31"/>
  <c r="AK35" i="31"/>
  <c r="AL35" i="31"/>
  <c r="AL32" i="31"/>
  <c r="AK32" i="31"/>
  <c r="AK38" i="31"/>
  <c r="AL38" i="31"/>
  <c r="AK39" i="31"/>
  <c r="AL39"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7" i="31"/>
  <c r="AK37" i="31"/>
  <c r="AK54" i="31"/>
  <c r="AK55" i="31"/>
  <c r="AK56" i="31"/>
  <c r="AK57" i="31"/>
  <c r="AK58" i="31"/>
  <c r="AK59" i="31"/>
  <c r="AK60" i="31"/>
  <c r="AK61" i="31"/>
  <c r="AK62" i="31"/>
  <c r="AK63" i="31"/>
  <c r="AK64" i="31"/>
  <c r="AK65" i="31"/>
  <c r="AK66" i="31"/>
  <c r="AK67" i="31"/>
  <c r="AK68" i="31"/>
  <c r="AL54" i="31"/>
  <c r="AL55" i="31"/>
  <c r="AL56" i="31"/>
  <c r="AL57" i="31"/>
  <c r="AL58" i="31"/>
  <c r="AL59" i="31"/>
  <c r="AL60" i="31"/>
  <c r="AL61" i="31"/>
  <c r="AL62" i="31"/>
  <c r="AL63" i="31"/>
  <c r="AL64" i="31"/>
  <c r="AL65" i="31"/>
  <c r="AL66" i="31"/>
  <c r="AL67" i="31"/>
  <c r="AL68" i="31"/>
  <c r="AL53" i="31"/>
  <c r="AL71" i="31"/>
  <c r="AL72" i="31"/>
  <c r="AL73" i="31"/>
  <c r="AL74" i="31"/>
  <c r="AL75" i="31"/>
  <c r="AL76" i="31"/>
  <c r="AL77" i="31"/>
  <c r="AL78" i="31"/>
  <c r="AL79" i="31"/>
  <c r="AL80" i="31"/>
  <c r="AL70" i="31"/>
  <c r="S71" i="31"/>
  <c r="S72" i="31"/>
  <c r="S73" i="31"/>
  <c r="S74" i="31"/>
  <c r="S75" i="31"/>
  <c r="S76" i="31"/>
  <c r="S77" i="31"/>
  <c r="S78" i="31"/>
  <c r="S79" i="31"/>
  <c r="S80" i="31"/>
  <c r="S26" i="31"/>
  <c r="S24" i="31" s="1"/>
  <c r="S27" i="31"/>
  <c r="S23" i="31"/>
  <c r="S25" i="31"/>
  <c r="S22" i="31"/>
  <c r="S92" i="31"/>
  <c r="S90" i="31"/>
  <c r="S58" i="31"/>
  <c r="S57" i="31"/>
  <c r="S56" i="31"/>
  <c r="S53" i="31"/>
  <c r="S42" i="31"/>
  <c r="S41" i="31"/>
  <c r="S40" i="31"/>
  <c r="S37" i="31"/>
  <c r="AL26" i="31" l="1"/>
  <c r="C26" i="6"/>
  <c r="A9" i="7"/>
  <c r="A12" i="7"/>
  <c r="I26" i="17" l="1"/>
  <c r="AK82" i="31"/>
  <c r="Q37" i="31"/>
  <c r="Q41" i="31"/>
  <c r="Q42" i="31"/>
  <c r="Q40" i="31"/>
  <c r="Q53" i="31"/>
  <c r="AK53" i="31" s="1"/>
  <c r="Q57" i="31"/>
  <c r="Q58" i="31"/>
  <c r="Q56" i="31"/>
  <c r="Q92" i="31"/>
  <c r="AK92" i="31" s="1"/>
  <c r="Q90" i="31"/>
  <c r="AK90" i="31" s="1"/>
  <c r="Q74" i="31" l="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28" i="31"/>
  <c r="Q29" i="31"/>
  <c r="Q30" i="31"/>
  <c r="Q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R30" i="31" l="1"/>
  <c r="AK30" i="31"/>
  <c r="R28" i="31"/>
  <c r="AK28" i="31"/>
  <c r="G13" i="34"/>
  <c r="K13" i="34"/>
  <c r="K11" i="34" s="1"/>
  <c r="J13" i="34"/>
  <c r="J11" i="34" s="1"/>
  <c r="I18" i="35"/>
  <c r="I14" i="35" s="1"/>
  <c r="H13" i="34"/>
  <c r="H11" i="34" s="1"/>
  <c r="H18" i="35"/>
  <c r="H14" i="35" s="1"/>
  <c r="L18" i="35"/>
  <c r="L14" i="35" s="1"/>
  <c r="I13" i="34"/>
  <c r="I11" i="34" s="1"/>
  <c r="L13" i="34"/>
  <c r="L11" i="34" s="1"/>
  <c r="G18" i="35"/>
  <c r="G14" i="35" s="1"/>
  <c r="K18" i="35"/>
  <c r="K14" i="35" s="1"/>
  <c r="J18" i="35"/>
  <c r="J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T26" i="31"/>
  <c r="U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U21" i="31"/>
  <c r="V21" i="31"/>
  <c r="W21" i="31"/>
  <c r="X21" i="31"/>
  <c r="Y21" i="31"/>
  <c r="Z21" i="31"/>
  <c r="AA21" i="31"/>
  <c r="AB21" i="31"/>
  <c r="AC21" i="31"/>
  <c r="AD21" i="31"/>
  <c r="AE21" i="31"/>
  <c r="AF21" i="31"/>
  <c r="AG21" i="31"/>
  <c r="AH21" i="31"/>
  <c r="AI21" i="31"/>
  <c r="AJ21" i="31"/>
  <c r="AK25" i="31"/>
  <c r="D8" i="31"/>
  <c r="A11" i="31"/>
  <c r="A8" i="29"/>
  <c r="A11" i="29"/>
  <c r="Q70" i="31" l="1"/>
  <c r="AK70" i="31" l="1"/>
  <c r="R70" i="31"/>
  <c r="Q24" i="31"/>
  <c r="R24" i="31" s="1"/>
  <c r="R21" i="31" s="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 r="S21" i="31" l="1"/>
  <c r="AL24" i="31"/>
  <c r="AL21" i="31" s="1"/>
  <c r="T24" i="31"/>
  <c r="T21" i="3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<sst xmlns="http://schemas.openxmlformats.org/spreadsheetml/2006/main" count="10739" uniqueCount="1200">
  <si>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</si>
  <si>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</si>
  <si>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</si>
  <si>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</si>
  <si>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</si>
  <si>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</si>
  <si>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</si>
  <si>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</si>
  <si>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</si>
  <si>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</si>
  <si>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</si>
  <si>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</si>
  <si>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</si>
  <si>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</si>
  <si>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</si>
  <si>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</si>
  <si>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</si>
  <si>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</si>
  <si>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</si>
  <si>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</si>
  <si>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</si>
  <si>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</si>
  <si>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</si>
  <si>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</si>
  <si>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</si>
  <si>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</si>
  <si>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</si>
  <si>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</si>
  <si>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</si>
  <si>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</si>
  <si>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</si>
  <si>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</si>
  <si>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</si>
  <si>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</si>
  <si>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</si>
  <si>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</si>
  <si>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</si>
  <si>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</si>
  <si>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</si>
  <si>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</si>
  <si>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</si>
  <si>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</si>
  <si>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</si>
  <si>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</si>
  <si>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</si>
  <si>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</si>
  <si>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</si>
  <si>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</si>
  <si>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</si>
  <si>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</si>
  <si>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</si>
  <si>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</si>
  <si>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</si>
  <si>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</si>
  <si>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</si>
  <si>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</si>
  <si>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</si>
  <si>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</si>
  <si>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</si>
  <si>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</si>
  <si>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</si>
  <si>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</si>
  <si>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</si>
  <si>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</si>
  <si>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</si>
  <si>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</si>
  <si>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</si>
  <si>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</si>
  <si>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</si>
  <si>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</si>
  <si>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</si>
  <si>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</si>
  <si>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</si>
  <si>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</si>
  <si>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</si>
  <si>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</si>
  <si>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</si>
  <si>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</si>
  <si>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</si>
  <si>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</si>
  <si>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</si>
  <si>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</si>
  <si>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</si>
  <si>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</si>
  <si>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</si>
  <si>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</si>
  <si>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</si>
  <si>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</si>
  <si>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</si>
  <si>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</si>
  <si>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</si>
  <si>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</si>
  <si>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</si>
  <si>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</si>
  <si>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</si>
  <si>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</si>
  <si>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</si>
  <si>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</si>
  <si>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</si>
  <si>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</si>
  <si>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</si>
  <si>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</si>
  <si>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</si>
  <si>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</si>
  <si>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</si>
  <si>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</si>
  <si>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</si>
  <si>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</si>
  <si>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</si>
  <si>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</si>
  <si>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</si>
  <si>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</si>
  <si>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</si>
  <si>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</si>
  <si>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</si>
  <si>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</si>
  <si>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</si>
  <si>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</si>
  <si>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</si>
  <si>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</si>
  <si>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</si>
  <si>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</si>
  <si>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</si>
  <si>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</si>
  <si>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</si>
  <si>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</si>
  <si>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</si>
  <si>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</si>
  <si>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</si>
  <si>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</si>
  <si>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</si>
  <si>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</si>
  <si>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</si>
  <si>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</si>
  <si>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</si>
  <si>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</si>
  <si>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</si>
  <si>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</si>
  <si>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</si>
  <si>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</si>
  <si>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</si>
  <si>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</si>
  <si>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</si>
  <si>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</si>
  <si>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</si>
  <si>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</si>
  <si>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</si>
  <si>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</si>
  <si>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</si>
  <si>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</si>
  <si>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</si>
  <si>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</si>
  <si>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</si>
  <si>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</si>
  <si>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</si>
  <si>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</si>
  <si>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</si>
  <si>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</si>
  <si>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</si>
  <si>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</si>
  <si>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</si>
  <si>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</si>
  <si>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</si>
  <si>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</si>
  <si>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</si>
  <si>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</si>
  <si>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</si>
  <si>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</si>
  <si>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</si>
  <si>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</si>
  <si>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</si>
  <si>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</si>
  <si>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</si>
  <si>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</si>
  <si>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</si>
  <si>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</si>
  <si>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</si>
  <si>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</si>
  <si>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</si>
  <si>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</si>
  <si>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</si>
  <si>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</si>
  <si>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</si>
  <si>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</si>
  <si>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</si>
  <si>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</si>
  <si>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</si>
  <si>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</si>
  <si>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</si>
  <si>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</si>
  <si>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</si>
  <si>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</si>
  <si>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</si>
  <si>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</si>
  <si>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</si>
  <si>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</si>
  <si>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</si>
  <si>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</si>
  <si>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</si>
  <si>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</si>
  <si>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</si>
  <si>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</si>
  <si>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</si>
  <si>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</si>
  <si>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</si>
  <si>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</si>
  <si>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</si>
  <si>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</si>
  <si>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</si>
  <si>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</si>
  <si>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</si>
  <si>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</si>
  <si>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</si>
  <si>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</si>
  <si>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</si>
  <si>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</si>
  <si>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</si>
  <si>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</si>
  <si>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</si>
  <si>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</si>
  <si>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</si>
  <si>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</si>
  <si>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</si>
  <si>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</si>
  <si>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</si>
  <si>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</si>
  <si>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</si>
  <si>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</si>
  <si>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</si>
  <si>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</si>
  <si>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</si>
  <si>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</si>
  <si>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</si>
  <si>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</si>
  <si>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</si>
  <si>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</si>
  <si>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</si>
  <si>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</si>
  <si>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</si>
  <si>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</si>
  <si>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</si>
  <si>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</si>
  <si>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</si>
  <si>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</si>
  <si>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</si>
  <si>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</si>
  <si>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</si>
  <si>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</si>
  <si>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</si>
  <si>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</si>
  <si>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</si>
  <si>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</si>
  <si>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</si>
  <si>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</si>
  <si>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</si>
  <si>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</si>
  <si>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</si>
  <si>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</si>
  <si>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</si>
  <si>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</si>
  <si>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</si>
  <si>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</si>
  <si>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</si>
  <si>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</si>
  <si>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</si>
  <si>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</si>
  <si>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</si>
  <si>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</si>
  <si>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</si>
  <si>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</si>
  <si>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</si>
  <si>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</si>
  <si>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</si>
  <si>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</si>
  <si>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</si>
  <si>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</si>
  <si>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</si>
  <si>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</si>
  <si>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</si>
  <si>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</si>
  <si>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</si>
  <si>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</si>
  <si>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</si>
  <si>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</si>
  <si>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</si>
  <si>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</si>
  <si>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</si>
  <si>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</si>
  <si>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</si>
  <si>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</si>
  <si>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</si>
  <si>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</si>
  <si>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</si>
  <si>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</si>
  <si>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</si>
  <si>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</si>
  <si>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</si>
  <si>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</si>
  <si>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</si>
  <si>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</si>
  <si>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</si>
  <si>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</si>
  <si>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</si>
  <si>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</si>
  <si>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</si>
  <si>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</si>
  <si>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</si>
  <si>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</si>
  <si>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</si>
  <si>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</si>
  <si>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</si>
  <si>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</si>
  <si>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</si>
  <si>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</si>
  <si>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</si>
  <si>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</si>
  <si>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</si>
  <si>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</si>
  <si>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</si>
  <si>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</si>
  <si>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</si>
  <si>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</si>
  <si>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</si>
  <si>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</si>
  <si>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</si>
  <si>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</si>
  <si>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</si>
  <si>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</si>
  <si>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</si>
  <si>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</si>
  <si>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</si>
  <si>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</si>
  <si>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</si>
  <si>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</si>
  <si>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</si>
  <si>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</si>
  <si>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</si>
  <si>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</si>
  <si>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</si>
  <si>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</si>
  <si>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</si>
  <si>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</si>
  <si>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</si>
  <si>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</si>
  <si>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</si>
  <si>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</si>
  <si>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</si>
  <si>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</si>
  <si>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</si>
  <si>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</si>
  <si>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</si>
  <si>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</si>
  <si>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</si>
  <si>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</si>
  <si>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</si>
  <si>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</si>
  <si>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</si>
  <si>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</si>
  <si>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</si>
  <si>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</si>
  <si>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</si>
  <si>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</si>
  <si>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</si>
  <si>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</si>
  <si>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</si>
  <si>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</si>
  <si>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</si>
  <si>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</si>
  <si>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</si>
  <si>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</si>
  <si>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</si>
  <si>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</si>
  <si>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</si>
  <si>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</si>
  <si>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</si>
  <si>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</si>
  <si>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</si>
  <si>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</si>
  <si>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</si>
  <si>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</si>
  <si>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</si>
  <si>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</si>
  <si>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</si>
  <si>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</si>
  <si>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</si>
  <si>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</si>
  <si>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</si>
  <si>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</si>
  <si>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</si>
  <si>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</si>
  <si>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</si>
  <si>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</si>
  <si>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</si>
  <si>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</si>
  <si>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</si>
  <si>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</si>
  <si>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</si>
  <si>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</si>
  <si>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</si>
  <si>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</si>
  <si>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</si>
  <si>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</si>
  <si>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</si>
  <si>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</si>
  <si>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</si>
  <si>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</si>
  <si>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</si>
  <si>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</si>
  <si>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</si>
  <si>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</si>
  <si>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</si>
  <si>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</si>
  <si>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</si>
  <si>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</si>
  <si>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</si>
  <si>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</si>
  <si>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</si>
  <si>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</si>
  <si>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</si>
  <si>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</si>
  <si>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</si>
  <si>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</si>
  <si>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</si>
  <si>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</si>
  <si>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</si>
  <si>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</si>
  <si>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</si>
  <si>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</si>
  <si>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</si>
  <si>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</si>
  <si>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</si>
  <si>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</si>
  <si>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</si>
  <si>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</si>
  <si>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</si>
  <si>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</si>
  <si>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</si>
  <si>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</si>
  <si>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</si>
  <si>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</si>
  <si>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</si>
  <si>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</si>
  <si>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</si>
  <si>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</si>
  <si>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</si>
  <si>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</si>
  <si>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</si>
  <si>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</si>
  <si>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</si>
  <si>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</si>
  <si>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</si>
  <si>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</si>
  <si>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</si>
  <si>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</si>
  <si>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</si>
  <si>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</si>
  <si>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</si>
  <si>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</si>
  <si>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</si>
  <si>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</si>
  <si>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</si>
  <si>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</si>
  <si>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</si>
  <si>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</si>
  <si>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</si>
  <si>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</si>
  <si>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</si>
  <si>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</si>
  <si>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</si>
  <si>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</si>
  <si>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</si>
  <si>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</si>
  <si>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</si>
  <si>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</si>
  <si>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</si>
  <si>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</si>
  <si>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</si>
  <si>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</si>
  <si>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</si>
  <si>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</si>
  <si>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</si>
  <si>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</si>
  <si>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</si>
  <si>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</si>
  <si>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</si>
  <si>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</si>
  <si>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</si>
  <si>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</si>
  <si>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</si>
  <si>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</si>
  <si>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</si>
  <si>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</si>
  <si>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</si>
  <si>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</si>
  <si>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</si>
  <si>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</si>
  <si>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</si>
  <si>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</si>
  <si>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</si>
  <si>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</si>
  <si>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</si>
  <si>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</si>
  <si>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</si>
  <si>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</si>
  <si>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</si>
  <si>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</si>
  <si>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</si>
  <si>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</si>
  <si>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</si>
  <si>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</si>
  <si>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</si>
  <si>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</si>
  <si>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</si>
  <si>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</si>
  <si>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</si>
  <si>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</si>
  <si>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</si>
  <si>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</si>
  <si>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</si>
  <si>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</si>
  <si>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</si>
  <si>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</si>
  <si>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</si>
  <si>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</si>
  <si>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</si>
  <si>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</si>
  <si>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</si>
  <si>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</si>
  <si>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</si>
  <si>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</si>
  <si>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</si>
  <si>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</si>
  <si>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</si>
  <si>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</si>
  <si>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</si>
  <si>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</si>
  <si>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</si>
  <si>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</si>
  <si>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</si>
  <si>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</si>
  <si>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</si>
  <si>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</si>
  <si>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</si>
  <si>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</si>
  <si>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</si>
  <si>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</si>
  <si>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</si>
  <si>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</si>
  <si>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</si>
  <si>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</si>
  <si>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</si>
  <si>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</si>
  <si>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</si>
  <si>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</si>
  <si>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</si>
  <si>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</si>
  <si>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</si>
  <si>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</si>
  <si>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</si>
  <si>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</si>
  <si>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</si>
  <si>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</si>
  <si>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</si>
  <si>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</si>
  <si>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</si>
  <si>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</si>
  <si>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</si>
  <si>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</si>
  <si>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</si>
  <si>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</si>
  <si>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</si>
  <si>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</si>
  <si>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</si>
  <si>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</si>
  <si>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</si>
  <si>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</si>
  <si>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</si>
  <si>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</si>
  <si>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</si>
  <si>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</si>
  <si>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</si>
  <si>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</si>
  <si>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</si>
  <si>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</si>
  <si>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</si>
  <si>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</si>
  <si>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</si>
  <si>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</si>
  <si>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</si>
  <si>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</si>
  <si>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</si>
  <si>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</si>
  <si>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</si>
  <si>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</si>
  <si>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</si>
  <si>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</si>
  <si>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</si>
  <si>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</si>
  <si>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</si>
  <si>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</si>
  <si>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</si>
  <si>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</si>
  <si>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</si>
  <si>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</si>
  <si>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</si>
  <si>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</si>
  <si>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</si>
  <si>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</si>
  <si>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</si>
  <si>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</si>
  <si>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</si>
  <si>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</si>
  <si>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</si>
  <si>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</si>
  <si>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</si>
  <si>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</si>
  <si>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</si>
  <si>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</si>
  <si>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</si>
  <si>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</si>
  <si>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</si>
  <si>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</si>
  <si>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</si>
  <si>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</si>
  <si>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</si>
  <si>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</si>
  <si>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</si>
  <si>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</si>
  <si>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</si>
  <si>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</si>
  <si>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</si>
  <si>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</si>
  <si>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</si>
  <si>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</si>
  <si>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</si>
  <si>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</si>
  <si>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</si>
  <si>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</si>
  <si>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</si>
  <si>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</si>
  <si>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</si>
  <si>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</si>
  <si>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</si>
  <si>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</si>
  <si>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</si>
  <si>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</si>
  <si>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</si>
  <si>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</si>
  <si>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</si>
  <si>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</si>
  <si>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</si>
  <si>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</si>
  <si>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</si>
  <si>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</si>
  <si>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</si>
  <si>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</si>
  <si>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</si>
  <si>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</si>
  <si>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</si>
  <si>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</si>
  <si>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</si>
  <si>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</si>
  <si>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</si>
  <si>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</si>
  <si>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</si>
  <si>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</si>
  <si>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</si>
  <si>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</si>
  <si>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</si>
  <si>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</si>
  <si>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</si>
  <si>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</si>
  <si>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</si>
  <si>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</si>
  <si>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</si>
  <si>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</si>
  <si>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</si>
  <si>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</si>
  <si>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</si>
  <si>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</si>
  <si>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</si>
  <si>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</si>
  <si>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</si>
  <si>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</si>
  <si>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</si>
  <si>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</si>
  <si>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</si>
  <si>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</si>
  <si>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</si>
  <si>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</si>
  <si>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</si>
  <si>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</si>
  <si>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</si>
  <si>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</si>
  <si>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</si>
  <si>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</si>
  <si>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</si>
  <si>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</si>
  <si>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</si>
  <si>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</si>
  <si>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</si>
  <si>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</si>
  <si>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</si>
  <si>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</si>
  <si>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</si>
  <si>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</si>
  <si>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</si>
  <si>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</si>
  <si>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</si>
  <si>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</si>
  <si>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</si>
  <si>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</si>
  <si>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</si>
  <si>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</si>
  <si>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</si>
  <si>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</si>
  <si>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</si>
  <si>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</si>
  <si>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</si>
  <si>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</si>
  <si>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</si>
  <si>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</si>
  <si>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</si>
  <si>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</si>
  <si>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</si>
  <si>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</si>
  <si>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</si>
  <si>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</si>
  <si>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</si>
  <si>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</si>
  <si>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</si>
  <si>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</si>
  <si>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</si>
  <si>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</si>
  <si>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</si>
  <si>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</si>
  <si>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</si>
  <si>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</si>
  <si>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</si>
  <si>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</si>
  <si>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</si>
  <si>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</si>
  <si>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</si>
  <si>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</si>
  <si>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</si>
  <si>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</si>
  <si>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</si>
  <si>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</si>
  <si>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</si>
  <si>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</si>
  <si>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</si>
  <si>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</si>
  <si>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</si>
  <si>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</si>
  <si>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</si>
  <si>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</si>
  <si>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</si>
  <si>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</si>
  <si>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</si>
  <si>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</si>
  <si>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</si>
  <si>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</si>
  <si>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</si>
  <si>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</si>
  <si>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</si>
  <si>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</si>
  <si>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</si>
  <si>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</si>
  <si>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</si>
  <si>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</si>
  <si>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</si>
  <si>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</si>
  <si>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</si>
  <si>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</si>
  <si>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</si>
  <si>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</si>
  <si>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</si>
  <si>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</si>
  <si>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</si>
  <si>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</si>
  <si>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</si>
  <si>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</si>
  <si>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</si>
  <si>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</si>
  <si>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</si>
  <si>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</si>
  <si>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</si>
  <si>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</si>
  <si>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</si>
  <si>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</si>
  <si>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</si>
  <si>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</si>
  <si>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</si>
  <si>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</si>
  <si>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</si>
  <si>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</si>
  <si>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</si>
  <si>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</si>
  <si>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</si>
  <si>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</si>
  <si>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</si>
  <si>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</si>
  <si>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</si>
  <si>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</si>
  <si>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</si>
  <si>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</si>
  <si>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</si>
  <si>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</si>
  <si>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</si>
  <si>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</si>
  <si>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</si>
  <si>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</si>
  <si>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</si>
  <si>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</si>
  <si>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</si>
  <si>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</si>
  <si>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</si>
  <si>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</si>
  <si>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</si>
  <si>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</si>
  <si>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</si>
  <si>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</si>
  <si>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</si>
  <si>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</si>
  <si>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</si>
  <si>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</si>
  <si>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</si>
  <si>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</si>
  <si>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</si>
  <si>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</si>
  <si>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</si>
  <si>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</si>
  <si>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</si>
  <si>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</si>
  <si>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</si>
  <si>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</si>
  <si>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</si>
  <si>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</si>
  <si>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</si>
  <si>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</si>
  <si>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</si>
  <si>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</si>
  <si>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</si>
  <si>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</si>
  <si>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</si>
  <si>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</si>
  <si>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</si>
  <si>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</si>
  <si>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</si>
  <si>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</si>
  <si>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</si>
  <si>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</si>
  <si>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</si>
  <si>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</si>
  <si>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</si>
  <si>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</si>
  <si>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</si>
  <si>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</si>
  <si>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</si>
  <si>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</si>
  <si>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</si>
  <si>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</si>
  <si>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</si>
  <si>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</si>
  <si>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</si>
  <si>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</si>
  <si>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</si>
  <si>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</si>
  <si>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</si>
  <si>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</si>
  <si>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</si>
  <si>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</si>
  <si>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</si>
  <si>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</si>
  <si>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</si>
  <si>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</si>
  <si>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</si>
  <si>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</si>
  <si>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</si>
  <si>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</si>
  <si>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</si>
  <si>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</si>
  <si>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</si>
  <si>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</si>
  <si>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</si>
  <si>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</si>
  <si>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</si>
  <si>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</si>
  <si>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</si>
  <si>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</si>
  <si>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</si>
  <si>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</si>
  <si>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</si>
  <si>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</si>
  <si>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</si>
  <si>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</si>
  <si>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</si>
  <si>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</si>
  <si>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</si>
  <si>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</si>
  <si>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</si>
  <si>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</si>
  <si>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</si>
  <si>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</si>
  <si>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</si>
  <si>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</si>
  <si>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</si>
  <si>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</si>
  <si>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</si>
  <si>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</si>
  <si>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</si>
  <si>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</si>
  <si>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</si>
  <si>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</si>
  <si>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</si>
  <si>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</si>
  <si>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</si>
  <si>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</si>
  <si>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</si>
  <si>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</si>
  <si>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</si>
  <si>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</si>
  <si>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</si>
  <si>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</si>
  <si>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</si>
  <si>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</si>
  <si>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</si>
  <si>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</si>
  <si>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</si>
  <si>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</si>
  <si>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</si>
  <si>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</si>
  <si>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</si>
  <si>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</si>
  <si>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</si>
  <si>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</si>
  <si>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</si>
  <si>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</si>
  <si>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</si>
  <si>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</si>
  <si>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</si>
  <si>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</si>
  <si>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</si>
  <si>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</si>
  <si>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</si>
  <si>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</si>
  <si>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</si>
  <si>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</si>
  <si>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</si>
  <si>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</si>
  <si>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</si>
  <si>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</si>
  <si>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</si>
  <si>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</si>
  <si>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</si>
  <si>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</si>
  <si>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</si>
  <si>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</si>
  <si>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</si>
  <si>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</si>
  <si>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</si>
  <si>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</si>
  <si>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</si>
  <si>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</si>
  <si>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</si>
  <si>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</si>
  <si>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</si>
  <si>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</si>
  <si>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</si>
  <si>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</si>
  <si>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</si>
  <si>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</si>
  <si>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</si>
  <si>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</si>
  <si>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</si>
  <si>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</si>
  <si>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</si>
  <si>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</si>
  <si>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</si>
  <si>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</si>
  <si>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</si>
  <si>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</si>
  <si>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</si>
  <si>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</si>
  <si>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</si>
  <si>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</si>
  <si>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</si>
  <si>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</si>
  <si>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</si>
  <si>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</si>
  <si>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</si>
  <si>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</si>
  <si>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</si>
  <si>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</si>
  <si>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</si>
  <si>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</si>
  <si>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</si>
  <si>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</si>
  <si>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</si>
  <si>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</si>
  <si>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</si>
  <si>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</si>
  <si>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</si>
  <si>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</si>
  <si>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</si>
  <si>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</si>
  <si>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</si>
  <si>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</si>
  <si>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</si>
  <si>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</si>
  <si>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</si>
  <si>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</si>
  <si>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</si>
  <si>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</si>
  <si>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</si>
  <si>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</si>
  <si>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</si>
  <si>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</si>
  <si>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</si>
  <si>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</si>
  <si>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</si>
  <si>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</si>
  <si>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</si>
  <si>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</si>
  <si>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</si>
  <si>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</si>
  <si>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</si>
  <si>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</si>
  <si>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</si>
  <si>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</si>
  <si>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</si>
  <si>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</si>
  <si>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</si>
  <si>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</si>
  <si>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</si>
  <si>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</si>
  <si>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</si>
  <si>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</si>
  <si>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</si>
  <si>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</si>
  <si>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</si>
  <si>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</si>
  <si>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</si>
  <si>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</si>
  <si>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</si>
  <si>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</si>
  <si>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</si>
  <si>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</si>
  <si>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</si>
  <si>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</si>
  <si>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</si>
  <si>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</si>
  <si>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</si>
  <si>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</si>
  <si>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</si>
  <si>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</si>
  <si>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</si>
  <si>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</si>
  <si>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</si>
  <si>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</si>
  <si>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</si>
  <si>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</si>
  <si>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</si>
  <si>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</si>
  <si>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</si>
  <si>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</si>
  <si>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</si>
  <si>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</si>
  <si>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</si>
  <si>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</si>
  <si>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</si>
  <si>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</si>
  <si>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</si>
  <si>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</si>
  <si>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</si>
  <si>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</si>
  <si>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</si>
  <si>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</si>
  <si>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</si>
  <si>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</si>
  <si>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</si>
  <si>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</si>
  <si>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</si>
  <si>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</si>
  <si>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</si>
  <si>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</si>
  <si>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</si>
  <si>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</si>
  <si>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</si>
  <si>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</si>
  <si>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</si>
  <si>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</si>
  <si>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</si>
  <si>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</si>
  <si>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</si>
  <si>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</si>
  <si>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</si>
  <si>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</si>
  <si>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</si>
  <si>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</si>
  <si>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</si>
  <si>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</si>
  <si>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</si>
  <si>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</si>
  <si>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</si>
  <si>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</si>
  <si>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</si>
  <si>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</si>
  <si>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</si>
  <si>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</si>
  <si>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</si>
  <si>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</si>
  <si>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</si>
  <si>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</si>
  <si>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</si>
  <si>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</si>
  <si>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</si>
  <si>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</si>
  <si>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</si>
  <si>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</si>
  <si>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</si>
  <si>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</si>
  <si>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</si>
  <si>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</si>
  <si>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</si>
  <si>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</si>
  <si>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</si>
  <si>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</si>
  <si>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</si>
  <si>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</si>
  <si>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</si>
  <si>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</si>
  <si>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</si>
  <si>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</si>
  <si>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</si>
  <si>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</si>
  <si>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</si>
  <si>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</si>
  <si>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</si>
  <si>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</si>
  <si>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</si>
  <si>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</si>
  <si>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</si>
  <si>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</si>
  <si>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</si>
  <si>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</si>
  <si>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</si>
  <si>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</si>
  <si>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</si>
  <si>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</si>
  <si>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</si>
  <si>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</si>
  <si>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</si>
  <si>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</si>
  <si>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</si>
  <si>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</si>
  <si>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</si>
  <si>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</si>
  <si>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</si>
  <si>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</si>
  <si>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</si>
  <si>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</si>
  <si>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</si>
  <si>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</si>
  <si>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</si>
  <si>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</si>
  <si>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</si>
  <si>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</si>
  <si>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4: А - 110А; В - 103А; С - 112 А</t>
  </si>
  <si>
    <t>КЛ марки ААБШВ (3х70+1х35) длинной 0,180 км</t>
  </si>
  <si>
    <t>КЛ 0,4 кВ ул. Бебеля, 61А от ТП 703</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</si>
  <si>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</si>
  <si>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</si>
  <si>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</si>
  <si>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</si>
  <si>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</si>
  <si>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</si>
  <si>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Выполнение работ</t>
  </si>
  <si>
    <t>Выполнение работ по модернизации кабельно-воздушных линий, трансформаторных подстанций</t>
  </si>
  <si>
    <t>условная штука</t>
  </si>
  <si>
    <t>04</t>
  </si>
  <si>
    <t>11.2021/12.2021</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</si>
  <si>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</si>
  <si>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</si>
  <si>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t>
  </si>
  <si>
    <t>да</t>
  </si>
  <si>
    <t xml:space="preserve">http://roseltorg.ru </t>
  </si>
  <si>
    <t>нет</t>
  </si>
  <si>
    <t>03.08.2021</t>
  </si>
  <si>
    <t>31.12.2021</t>
  </si>
  <si>
    <t>Выполнение работ по разработке проектно-сметной документации</t>
  </si>
  <si>
    <t>03.08.2021/</t>
  </si>
  <si>
    <t>ООО "Компания КРАСЭНЕРГОСТРОЙКОМПЛЕКС" (ООО "КЭСК")</t>
  </si>
  <si>
    <t>4,98093781 в ценах 2021 года</t>
  </si>
  <si>
    <t>Общий объем финансирования капитальных вложений по инвестиционному проекту за период реализации инвестиционной программы, млн.руб. (с НДС)</t>
  </si>
  <si>
    <t>Год раскрытия информации: 2022 год</t>
  </si>
  <si>
    <t>выполнено</t>
  </si>
  <si>
    <t>Обеспечение качественного и надежного электроснабжения</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</si>
  <si>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</si>
  <si>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Общий объем освоения капитальных вложений по инвестиционному проекту за период реализации инвестиционной программы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</si>
</sst>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
      <b/>
      <sz val="12"/>
      <color rgb="FFFF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5" fillId="0" borderId="0" xfId="1" applyFont="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vertical="center" wrapText="1"/>
    </xf>
    <xf numFmtId="14" fontId="83" fillId="0" borderId="1" xfId="0" applyNumberFormat="1" applyFont="1" applyFill="1" applyBorder="1" applyAlignment="1">
      <alignment horizontal="center" vertical="center" wrapText="1"/>
    </xf>
    <xf numFmtId="168" fontId="86" fillId="0" borderId="7" xfId="0" applyNumberFormat="1" applyFont="1" applyFill="1" applyBorder="1" applyAlignment="1">
      <alignment horizontal="left" vertical="center" wrapText="1"/>
    </xf>
    <xf numFmtId="0" fontId="116" fillId="0" borderId="7" xfId="0" applyFont="1" applyFill="1" applyBorder="1" applyAlignment="1">
      <alignment horizontal="left" vertical="center" wrapText="1"/>
    </xf>
    <xf numFmtId="1" fontId="42" fillId="29" borderId="10" xfId="2" applyNumberFormat="1" applyFont="1" applyFill="1" applyBorder="1" applyAlignment="1">
      <alignment horizontal="center" vertical="center"/>
    </xf>
    <xf numFmtId="168" fontId="42" fillId="29" borderId="10" xfId="2" applyNumberFormat="1" applyFont="1" applyFill="1" applyBorder="1" applyAlignment="1">
      <alignment horizontal="center" vertical="center" wrapText="1"/>
    </xf>
    <xf numFmtId="49" fontId="42" fillId="29" borderId="10" xfId="2" applyNumberFormat="1" applyFont="1" applyFill="1" applyBorder="1" applyAlignment="1">
      <alignment horizontal="center" vertical="center"/>
    </xf>
    <xf numFmtId="168" fontId="83" fillId="0" borderId="0" xfId="0" applyNumberFormat="1" applyFont="1" applyFill="1"/>
    <xf numFmtId="0" fontId="0" fillId="0" borderId="1" xfId="0" applyBorder="1" applyAlignment="1">
      <alignment horizontal="left" wrapText="1"/>
    </xf>
    <xf numFmtId="168" fontId="0" fillId="0" borderId="1" xfId="0" applyNumberFormat="1" applyBorder="1" applyAlignment="1">
      <alignment horizontal="left" wrapText="1"/>
    </xf>
    <xf numFmtId="9" fontId="7" fillId="0" borderId="1" xfId="0" applyNumberFormat="1" applyFont="1" applyBorder="1" applyAlignment="1">
      <alignment horizontal="center" wrapText="1"/>
    </xf>
    <xf numFmtId="10" fontId="0" fillId="0" borderId="1" xfId="0" applyNumberFormat="1" applyBorder="1" applyAlignment="1">
      <alignment horizontal="left" wrapText="1"/>
    </xf>
    <xf numFmtId="0" fontId="13" fillId="0" borderId="0" xfId="1" applyFont="1" applyAlignment="1">
      <alignment horizontal="left" vertical="center" wrapText="1"/>
    </xf>
    <xf numFmtId="0" fontId="10" fillId="0" borderId="0" xfId="1" applyFont="1" applyAlignment="1">
      <alignment wrapText="1"/>
    </xf>
    <xf numFmtId="0" fontId="12" fillId="0" borderId="0" xfId="2" applyFont="1" applyAlignment="1">
      <alignment horizontal="right" wrapText="1"/>
    </xf>
    <xf numFmtId="0" fontId="10" fillId="0" borderId="0" xfId="1" applyFont="1" applyFill="1" applyAlignment="1">
      <alignment wrapText="1"/>
    </xf>
    <xf numFmtId="0" fontId="43" fillId="0" borderId="0" xfId="0" applyFont="1" applyFill="1" applyAlignment="1">
      <alignment vertical="center"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4" fillId="0" borderId="0" xfId="1" applyFont="1" applyAlignment="1">
      <alignment horizontal="center" vertical="center" wrapText="1"/>
    </xf>
    <xf numFmtId="0" fontId="8" fillId="0" borderId="0" xfId="1" applyFont="1" applyAlignment="1">
      <alignment vertical="center" wrapText="1"/>
    </xf>
    <xf numFmtId="0" fontId="7" fillId="0" borderId="0" xfId="1" applyFont="1" applyBorder="1" applyAlignment="1">
      <alignment vertical="center" wrapText="1"/>
    </xf>
    <xf numFmtId="0" fontId="4" fillId="0" borderId="0" xfId="1" applyFont="1" applyBorder="1" applyAlignment="1">
      <alignment horizontal="center" vertical="center" wrapText="1"/>
    </xf>
    <xf numFmtId="0" fontId="6" fillId="0" borderId="0" xfId="1" applyFont="1" applyBorder="1" applyAlignment="1">
      <alignment wrapText="1"/>
    </xf>
    <xf numFmtId="49" fontId="7" fillId="0" borderId="1" xfId="1" applyNumberFormat="1" applyFont="1" applyFill="1" applyBorder="1" applyAlignment="1">
      <alignment vertical="center" wrapText="1"/>
    </xf>
    <xf numFmtId="0" fontId="3" fillId="0" borderId="0" xfId="1" applyBorder="1" applyAlignment="1">
      <alignment wrapText="1"/>
    </xf>
    <xf numFmtId="0" fontId="3" fillId="0" borderId="0" xfId="1" applyAlignment="1">
      <alignment wrapText="1"/>
    </xf>
    <xf numFmtId="168" fontId="7" fillId="0" borderId="1" xfId="1" applyNumberFormat="1" applyFont="1" applyBorder="1" applyAlignment="1">
      <alignment horizontal="left" vertical="center" wrapText="1"/>
    </xf>
    <xf numFmtId="171" fontId="3" fillId="0" borderId="1" xfId="1" applyNumberFormat="1" applyBorder="1" applyAlignment="1">
      <alignment horizontal="lef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0" fontId="43" fillId="0" borderId="0" xfId="0" applyFont="1" applyFill="1" applyAlignment="1">
      <alignment horizontal="center" vertical="center" wrapText="1"/>
    </xf>
    <xf numFmtId="2" fontId="62" fillId="0" borderId="0" xfId="1" applyNumberFormat="1" applyFont="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wrapText="1"/>
    </xf>
    <xf numFmtId="0" fontId="5" fillId="0" borderId="0" xfId="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4" fillId="0" borderId="0" xfId="1" applyFont="1" applyFill="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23</xdr:row>
      <xdr:rowOff>0</xdr:rowOff>
    </xdr:from>
    <xdr:ext cx="4667250" cy="1214438"/>
    <xdr:sp macro="" textlink="">
      <xdr:nvSpPr>
        <xdr:cNvPr id="6" name="TextBox 5"/>
        <xdr:cNvSpPr txBox="1"/>
      </xdr:nvSpPr>
      <xdr:spPr>
        <a:xfrm>
          <a:off x="612321" y="12804321"/>
          <a:ext cx="4667250"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roseltorg.ru/" TargetMode="External"/><Relationship Id="rId7"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hyperlink" Target="http://roseltorg.ru/" TargetMode="External"/><Relationship Id="rId5" Type="http://schemas.openxmlformats.org/officeDocument/2006/relationships/hyperlink" Target="http://roseltorg.ru/" TargetMode="External"/><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117" t="s">
        <v>493</v>
      </c>
      <c r="AF1" s="1117"/>
      <c r="AG1" s="1117"/>
      <c r="AH1" s="1117"/>
      <c r="AM1" s="223"/>
      <c r="AN1" s="223"/>
      <c r="AO1" s="223"/>
    </row>
    <row r="2" spans="1:75" ht="69.75" customHeight="1" x14ac:dyDescent="0.25">
      <c r="A2" s="223"/>
      <c r="B2" s="223"/>
      <c r="C2" s="224"/>
      <c r="D2" s="223"/>
      <c r="E2" s="223"/>
      <c r="F2" s="223"/>
      <c r="G2" s="223"/>
      <c r="H2" s="225"/>
      <c r="I2" s="226"/>
      <c r="J2" s="223"/>
      <c r="K2" s="223"/>
      <c r="AE2" s="1118" t="s">
        <v>494</v>
      </c>
      <c r="AF2" s="1118"/>
      <c r="AG2" s="1118"/>
      <c r="AH2" s="1118"/>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114" t="s">
        <v>496</v>
      </c>
      <c r="B4" s="1114"/>
      <c r="C4" s="1114"/>
      <c r="D4" s="1114"/>
      <c r="E4" s="1114"/>
      <c r="F4" s="1114"/>
      <c r="G4" s="1114"/>
      <c r="H4" s="1114"/>
      <c r="I4" s="1114"/>
      <c r="J4" s="1114"/>
      <c r="K4" s="1114"/>
      <c r="L4" s="1114"/>
      <c r="M4" s="1114"/>
      <c r="N4" s="1114"/>
      <c r="O4" s="1114"/>
      <c r="P4" s="1114"/>
      <c r="Q4" s="1114"/>
      <c r="R4" s="1114"/>
      <c r="S4" s="1114"/>
      <c r="T4" s="1114"/>
      <c r="U4" s="1114"/>
      <c r="V4" s="1114"/>
      <c r="W4" s="1114"/>
      <c r="X4" s="1114"/>
      <c r="Y4" s="1114"/>
      <c r="Z4" s="1114"/>
      <c r="AA4" s="1114"/>
      <c r="AB4" s="1114"/>
      <c r="AC4" s="1114"/>
      <c r="AD4" s="1114"/>
      <c r="AE4" s="1114"/>
      <c r="AF4" s="1114"/>
      <c r="AG4" s="1114"/>
      <c r="AH4" s="1114"/>
      <c r="AM4" s="223"/>
      <c r="AN4" s="223"/>
      <c r="AO4" s="223"/>
    </row>
    <row r="5" spans="1:75" ht="18.75" x14ac:dyDescent="0.25">
      <c r="A5" s="1114"/>
      <c r="B5" s="1114"/>
      <c r="C5" s="1114"/>
      <c r="D5" s="1114"/>
      <c r="E5" s="1114"/>
      <c r="F5" s="1114"/>
      <c r="G5" s="1114"/>
      <c r="H5" s="1114"/>
      <c r="I5" s="1114"/>
      <c r="J5" s="1114"/>
      <c r="K5" s="1114"/>
      <c r="L5" s="1114"/>
      <c r="M5" s="1114"/>
      <c r="N5" s="1114"/>
      <c r="O5" s="1114"/>
      <c r="P5" s="1114"/>
      <c r="Q5" s="1114"/>
      <c r="R5" s="1114"/>
      <c r="S5" s="1114"/>
      <c r="T5" s="1114"/>
      <c r="U5" s="1114"/>
      <c r="V5" s="1114"/>
      <c r="W5" s="1114"/>
      <c r="X5" s="1114"/>
      <c r="Y5" s="1114"/>
      <c r="Z5" s="1114"/>
      <c r="AA5" s="1114"/>
      <c r="AB5" s="1114"/>
      <c r="AC5" s="1114"/>
      <c r="AD5" s="1114"/>
      <c r="AE5" s="1114"/>
      <c r="AF5" s="1114"/>
      <c r="AG5" s="1114"/>
      <c r="AH5" s="1114"/>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119" t="s">
        <v>497</v>
      </c>
      <c r="J6" s="1119"/>
      <c r="K6" s="1119"/>
      <c r="L6" s="1119"/>
      <c r="M6" s="1120" t="s">
        <v>498</v>
      </c>
      <c r="N6" s="1120"/>
      <c r="O6" s="1120"/>
      <c r="P6" s="1120"/>
      <c r="Q6" s="1120"/>
      <c r="R6" s="1120"/>
      <c r="S6" s="1120"/>
      <c r="T6" s="1120"/>
      <c r="U6" s="1120"/>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111" t="s">
        <v>500</v>
      </c>
      <c r="N7" s="1111"/>
      <c r="O7" s="1111"/>
      <c r="P7" s="1111"/>
      <c r="Q7" s="1111"/>
      <c r="R7" s="1111"/>
      <c r="S7" s="1111"/>
      <c r="T7" s="1111"/>
      <c r="U7" s="1111"/>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112"/>
      <c r="B8" s="1112"/>
      <c r="C8" s="1112"/>
      <c r="D8" s="1112"/>
      <c r="E8" s="1112"/>
      <c r="F8" s="1112"/>
      <c r="G8" s="1112"/>
      <c r="H8" s="1112"/>
      <c r="I8" s="1112"/>
      <c r="J8" s="1112"/>
      <c r="K8" s="1112"/>
      <c r="L8" s="1112"/>
      <c r="M8" s="1112"/>
      <c r="N8" s="1112"/>
      <c r="O8" s="1112"/>
      <c r="P8" s="1112"/>
      <c r="Q8" s="1112"/>
      <c r="R8" s="1112"/>
      <c r="S8" s="1112"/>
      <c r="T8" s="1112"/>
      <c r="U8" s="1112"/>
      <c r="V8" s="1112"/>
      <c r="W8" s="1112"/>
      <c r="X8" s="1112"/>
      <c r="Y8" s="1112"/>
      <c r="Z8" s="1112"/>
      <c r="AA8" s="1112"/>
      <c r="AB8" s="1112"/>
      <c r="AC8" s="1112"/>
      <c r="AD8" s="1112"/>
      <c r="AE8" s="1112"/>
      <c r="AF8" s="1112"/>
      <c r="AG8" s="1112"/>
      <c r="AH8" s="1112"/>
      <c r="AM8" s="223"/>
      <c r="AN8" s="223"/>
      <c r="AO8" s="223"/>
      <c r="BW8" s="44"/>
    </row>
    <row r="9" spans="1:75" ht="18.75" x14ac:dyDescent="0.25">
      <c r="A9" s="1113" t="s">
        <v>483</v>
      </c>
      <c r="B9" s="1113"/>
      <c r="C9" s="1113"/>
      <c r="D9" s="1113"/>
      <c r="E9" s="1113"/>
      <c r="F9" s="1113"/>
      <c r="G9" s="1113"/>
      <c r="H9" s="1113"/>
      <c r="I9" s="1113"/>
      <c r="J9" s="1113"/>
      <c r="K9" s="1113"/>
      <c r="L9" s="1113"/>
      <c r="M9" s="1113"/>
      <c r="N9" s="1113"/>
      <c r="O9" s="1113"/>
      <c r="P9" s="1113"/>
      <c r="Q9" s="1113"/>
      <c r="R9" s="1113"/>
      <c r="S9" s="1113"/>
      <c r="T9" s="1113"/>
      <c r="U9" s="1113"/>
      <c r="V9" s="1113"/>
      <c r="W9" s="1113"/>
      <c r="X9" s="1113"/>
      <c r="Y9" s="1113"/>
      <c r="Z9" s="1113"/>
      <c r="AA9" s="1113"/>
      <c r="AB9" s="1113"/>
      <c r="AC9" s="1113"/>
      <c r="AD9" s="1113"/>
      <c r="AE9" s="1113"/>
      <c r="AF9" s="1113"/>
      <c r="AG9" s="1113"/>
      <c r="AH9" s="1113"/>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114"/>
      <c r="B10" s="1114"/>
      <c r="C10" s="1114"/>
      <c r="D10" s="1114"/>
      <c r="E10" s="1114"/>
      <c r="F10" s="1114"/>
      <c r="G10" s="1114"/>
      <c r="H10" s="1114"/>
      <c r="I10" s="1114"/>
      <c r="J10" s="1114"/>
      <c r="K10" s="1114"/>
      <c r="L10" s="1114"/>
      <c r="M10" s="1114"/>
      <c r="N10" s="1114"/>
      <c r="O10" s="1114"/>
      <c r="P10" s="1114"/>
      <c r="Q10" s="1114"/>
      <c r="R10" s="1114"/>
      <c r="S10" s="1114"/>
      <c r="T10" s="1114"/>
      <c r="U10" s="1114"/>
      <c r="V10" s="1114"/>
      <c r="W10" s="1114"/>
      <c r="X10" s="1114"/>
      <c r="Y10" s="1114"/>
      <c r="Z10" s="1114"/>
      <c r="AA10" s="1114"/>
      <c r="AB10" s="1114"/>
      <c r="AC10" s="1114"/>
      <c r="AD10" s="1114"/>
      <c r="AE10" s="1114"/>
      <c r="AF10" s="1114"/>
      <c r="AG10" s="1114"/>
      <c r="AH10" s="1114"/>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115" t="s">
        <v>501</v>
      </c>
      <c r="D11" s="1115"/>
      <c r="E11" s="1115"/>
      <c r="F11" s="1115"/>
      <c r="G11" s="1115"/>
      <c r="H11" s="1115"/>
      <c r="I11" s="1115"/>
      <c r="J11" s="1115"/>
      <c r="K11" s="1115"/>
      <c r="L11" s="1115"/>
      <c r="M11" s="1116" t="s">
        <v>502</v>
      </c>
      <c r="N11" s="1116"/>
      <c r="O11" s="1116"/>
      <c r="P11" s="1116"/>
      <c r="Q11" s="1116"/>
      <c r="R11" s="1116"/>
      <c r="S11" s="1116"/>
      <c r="T11" s="1116"/>
      <c r="U11" s="1116"/>
      <c r="V11" s="1116"/>
      <c r="W11" s="1116"/>
      <c r="X11" s="1116"/>
      <c r="Y11" s="1116"/>
      <c r="Z11" s="1116"/>
      <c r="AA11" s="1116"/>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100" t="s">
        <v>503</v>
      </c>
      <c r="N12" s="1100"/>
      <c r="O12" s="1100"/>
      <c r="P12" s="1100"/>
      <c r="Q12" s="1100"/>
      <c r="R12" s="1100"/>
      <c r="S12" s="1100"/>
      <c r="T12" s="1100"/>
      <c r="U12" s="1100"/>
      <c r="V12" s="1100"/>
      <c r="W12" s="1100"/>
      <c r="X12" s="1100"/>
      <c r="Y12" s="1100"/>
      <c r="Z12" s="1100"/>
      <c r="AA12" s="1100"/>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89" t="s">
        <v>504</v>
      </c>
      <c r="B14" s="1089" t="s">
        <v>505</v>
      </c>
      <c r="C14" s="1089" t="s">
        <v>506</v>
      </c>
      <c r="D14" s="1101" t="s">
        <v>55</v>
      </c>
      <c r="E14" s="1101" t="s">
        <v>59</v>
      </c>
      <c r="F14" s="1089" t="s">
        <v>507</v>
      </c>
      <c r="G14" s="1089"/>
      <c r="H14" s="1089" t="s">
        <v>508</v>
      </c>
      <c r="I14" s="1089"/>
      <c r="J14" s="1089"/>
      <c r="K14" s="1089"/>
      <c r="L14" s="1089"/>
      <c r="M14" s="1089"/>
      <c r="N14" s="1102" t="s">
        <v>509</v>
      </c>
      <c r="O14" s="1105" t="s">
        <v>510</v>
      </c>
      <c r="P14" s="1089" t="s">
        <v>511</v>
      </c>
      <c r="Q14" s="1089"/>
      <c r="R14" s="1089"/>
      <c r="S14" s="1089"/>
      <c r="T14" s="1089" t="s">
        <v>512</v>
      </c>
      <c r="U14" s="1089"/>
      <c r="V14" s="1108" t="s">
        <v>513</v>
      </c>
      <c r="W14" s="1109"/>
      <c r="X14" s="1110"/>
      <c r="Y14" s="1089" t="s">
        <v>514</v>
      </c>
      <c r="Z14" s="1089"/>
      <c r="AA14" s="1089"/>
      <c r="AB14" s="1089"/>
      <c r="AC14" s="1089"/>
      <c r="AD14" s="1089"/>
      <c r="AE14" s="1089"/>
      <c r="AF14" s="1089"/>
      <c r="AG14" s="1089"/>
      <c r="AH14" s="1089"/>
      <c r="AI14" s="1089" t="s">
        <v>515</v>
      </c>
      <c r="AJ14" s="1089"/>
      <c r="AK14" s="1089"/>
      <c r="AL14" s="1089"/>
      <c r="AM14" s="1089"/>
      <c r="AN14" s="1089"/>
      <c r="AO14" s="1089"/>
      <c r="AP14" s="1089"/>
      <c r="AQ14" s="1089"/>
      <c r="AR14" s="1089"/>
      <c r="AS14" s="1089"/>
      <c r="AT14" s="1089"/>
      <c r="AU14" s="1089"/>
      <c r="AV14" s="1089"/>
      <c r="AW14" s="1089"/>
      <c r="AX14" s="1089"/>
      <c r="AY14" s="1089"/>
      <c r="AZ14" s="1089"/>
      <c r="BA14" s="1089"/>
      <c r="BB14" s="1089"/>
      <c r="BC14" s="1089"/>
      <c r="BD14" s="1089"/>
      <c r="BE14" s="1089"/>
      <c r="BF14" s="1089"/>
      <c r="BG14" s="1089"/>
      <c r="BH14" s="1089"/>
      <c r="BI14" s="1089"/>
      <c r="BJ14" s="1089"/>
      <c r="BK14" s="1089"/>
      <c r="BL14" s="1089"/>
      <c r="BM14" s="1089"/>
      <c r="BN14" s="1089"/>
      <c r="BO14" s="1089"/>
      <c r="BP14" s="1089"/>
      <c r="BQ14" s="1089"/>
      <c r="BR14" s="1089"/>
      <c r="BS14" s="1089"/>
      <c r="BT14" s="1089"/>
      <c r="BU14" s="1089"/>
      <c r="BV14" s="1089"/>
      <c r="BW14" s="1097" t="s">
        <v>516</v>
      </c>
    </row>
    <row r="15" spans="1:75" ht="85.5" customHeight="1" x14ac:dyDescent="0.25">
      <c r="A15" s="1089"/>
      <c r="B15" s="1089"/>
      <c r="C15" s="1089"/>
      <c r="D15" s="1101"/>
      <c r="E15" s="1101"/>
      <c r="F15" s="1089"/>
      <c r="G15" s="1089"/>
      <c r="H15" s="1091" t="s">
        <v>517</v>
      </c>
      <c r="I15" s="1092"/>
      <c r="J15" s="1093"/>
      <c r="K15" s="1094" t="s">
        <v>518</v>
      </c>
      <c r="L15" s="1095"/>
      <c r="M15" s="1096"/>
      <c r="N15" s="1103"/>
      <c r="O15" s="1106"/>
      <c r="P15" s="1089" t="s">
        <v>3</v>
      </c>
      <c r="Q15" s="1089"/>
      <c r="R15" s="1089" t="s">
        <v>518</v>
      </c>
      <c r="S15" s="1089"/>
      <c r="T15" s="1089"/>
      <c r="U15" s="1089"/>
      <c r="V15" s="1094"/>
      <c r="W15" s="1095"/>
      <c r="X15" s="1096"/>
      <c r="Y15" s="1089" t="s">
        <v>3</v>
      </c>
      <c r="Z15" s="1089"/>
      <c r="AA15" s="1089"/>
      <c r="AB15" s="1089"/>
      <c r="AC15" s="1089"/>
      <c r="AD15" s="1089" t="s">
        <v>518</v>
      </c>
      <c r="AE15" s="1089"/>
      <c r="AF15" s="1089"/>
      <c r="AG15" s="1089"/>
      <c r="AH15" s="1089"/>
      <c r="AI15" s="1091" t="s">
        <v>519</v>
      </c>
      <c r="AJ15" s="1092"/>
      <c r="AK15" s="1092"/>
      <c r="AL15" s="1092"/>
      <c r="AM15" s="1093"/>
      <c r="AN15" s="1089" t="s">
        <v>520</v>
      </c>
      <c r="AO15" s="1089"/>
      <c r="AP15" s="1089"/>
      <c r="AQ15" s="1089"/>
      <c r="AR15" s="1089"/>
      <c r="AS15" s="1091" t="s">
        <v>521</v>
      </c>
      <c r="AT15" s="1092"/>
      <c r="AU15" s="1092"/>
      <c r="AV15" s="1092"/>
      <c r="AW15" s="1093"/>
      <c r="AX15" s="1089" t="s">
        <v>522</v>
      </c>
      <c r="AY15" s="1089"/>
      <c r="AZ15" s="1089"/>
      <c r="BA15" s="1089"/>
      <c r="BB15" s="1089"/>
      <c r="BC15" s="1091" t="s">
        <v>523</v>
      </c>
      <c r="BD15" s="1092"/>
      <c r="BE15" s="1092"/>
      <c r="BF15" s="1092"/>
      <c r="BG15" s="1093"/>
      <c r="BH15" s="1089" t="s">
        <v>524</v>
      </c>
      <c r="BI15" s="1089"/>
      <c r="BJ15" s="1089"/>
      <c r="BK15" s="1089"/>
      <c r="BL15" s="1089"/>
      <c r="BM15" s="1091" t="s">
        <v>525</v>
      </c>
      <c r="BN15" s="1092"/>
      <c r="BO15" s="1092"/>
      <c r="BP15" s="1092"/>
      <c r="BQ15" s="1093"/>
      <c r="BR15" s="1091" t="s">
        <v>526</v>
      </c>
      <c r="BS15" s="1092"/>
      <c r="BT15" s="1092"/>
      <c r="BU15" s="1092"/>
      <c r="BV15" s="1093"/>
      <c r="BW15" s="1098"/>
    </row>
    <row r="16" spans="1:75" ht="203.25" customHeight="1" x14ac:dyDescent="0.25">
      <c r="A16" s="1089"/>
      <c r="B16" s="1089"/>
      <c r="C16" s="1089"/>
      <c r="D16" s="1101"/>
      <c r="E16" s="1101"/>
      <c r="F16" s="246" t="s">
        <v>527</v>
      </c>
      <c r="G16" s="247" t="s">
        <v>518</v>
      </c>
      <c r="H16" s="248" t="s">
        <v>528</v>
      </c>
      <c r="I16" s="248" t="s">
        <v>529</v>
      </c>
      <c r="J16" s="249" t="s">
        <v>530</v>
      </c>
      <c r="K16" s="249" t="s">
        <v>528</v>
      </c>
      <c r="L16" s="550" t="s">
        <v>529</v>
      </c>
      <c r="M16" s="249" t="s">
        <v>530</v>
      </c>
      <c r="N16" s="1104"/>
      <c r="O16" s="1107"/>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99"/>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90" t="s">
        <v>733</v>
      </c>
      <c r="B104" s="1090"/>
      <c r="C104" s="1090"/>
      <c r="D104" s="1090"/>
      <c r="E104" s="1090"/>
      <c r="F104" s="1090"/>
      <c r="G104" s="1090"/>
      <c r="H104" s="1090"/>
      <c r="I104" s="1090"/>
      <c r="J104" s="1090"/>
      <c r="K104" s="1090"/>
      <c r="L104" s="1090"/>
      <c r="M104" s="1090"/>
      <c r="N104" s="1090"/>
      <c r="O104" s="1090"/>
      <c r="P104" s="1090"/>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90" t="s">
        <v>734</v>
      </c>
      <c r="B105" s="1090"/>
      <c r="C105" s="1090"/>
      <c r="D105" s="1090"/>
      <c r="E105" s="1090"/>
      <c r="F105" s="1090"/>
      <c r="G105" s="1090"/>
      <c r="H105" s="1090"/>
      <c r="I105" s="1090"/>
      <c r="J105" s="1090"/>
      <c r="K105" s="1090"/>
      <c r="L105" s="1090"/>
      <c r="M105" s="1090"/>
      <c r="N105" s="1090"/>
      <c r="O105" s="1090"/>
      <c r="P105" s="1090"/>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90" t="s">
        <v>735</v>
      </c>
      <c r="B106" s="1090"/>
      <c r="C106" s="1090"/>
      <c r="D106" s="1090"/>
      <c r="E106" s="1090"/>
      <c r="F106" s="1090"/>
      <c r="G106" s="1090"/>
      <c r="H106" s="1090"/>
      <c r="I106" s="1090"/>
      <c r="J106" s="1090"/>
      <c r="K106" s="1090"/>
      <c r="L106" s="1090"/>
      <c r="M106" s="1090"/>
      <c r="N106" s="1090"/>
      <c r="O106" s="1090"/>
      <c r="P106" s="1090"/>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90" t="s">
        <v>736</v>
      </c>
      <c r="B107" s="1090"/>
      <c r="C107" s="1090"/>
      <c r="D107" s="1090"/>
      <c r="E107" s="1090"/>
      <c r="F107" s="1090"/>
      <c r="G107" s="1090"/>
      <c r="H107" s="1090"/>
      <c r="I107" s="1090"/>
      <c r="J107" s="1090"/>
      <c r="K107" s="1090"/>
      <c r="L107" s="1090"/>
      <c r="M107" s="1090"/>
      <c r="N107" s="1090"/>
      <c r="O107" s="1090"/>
      <c r="P107" s="1090"/>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A15" sqref="A15:C15"/>
    </sheetView>
  </sheetViews>
  <sheetFormatPr defaultRowHeight="15" x14ac:dyDescent="0.25"/>
  <cols>
    <col min="1" max="1" width="6.140625" style="1086" customWidth="1"/>
    <col min="2" max="2" width="53.5703125" style="1086" customWidth="1"/>
    <col min="3" max="3" width="98.28515625" style="1086" customWidth="1"/>
    <col min="4" max="4" width="14.42578125" style="1086" customWidth="1"/>
    <col min="5" max="5" width="36.5703125" style="1086" customWidth="1"/>
    <col min="6" max="6" width="20" style="1086" customWidth="1"/>
    <col min="7" max="7" width="25.5703125" style="1086" customWidth="1"/>
    <col min="8" max="8" width="16.42578125" style="1086" customWidth="1"/>
    <col min="9" max="16384" width="9.140625" style="1086"/>
  </cols>
  <sheetData>
    <row r="1" spans="1:29" s="1069" customFormat="1" ht="18.75" x14ac:dyDescent="0.3">
      <c r="A1" s="1068"/>
      <c r="C1" s="1070"/>
      <c r="E1" s="1071"/>
      <c r="F1" s="1071"/>
    </row>
    <row r="2" spans="1:29" s="1069" customFormat="1" ht="15.75" x14ac:dyDescent="0.2">
      <c r="A2" s="1195" t="s">
        <v>1195</v>
      </c>
      <c r="B2" s="1195"/>
      <c r="C2" s="1195"/>
      <c r="D2" s="1072"/>
      <c r="E2" s="1072"/>
      <c r="F2" s="1072"/>
      <c r="G2" s="1072"/>
      <c r="H2" s="1072"/>
      <c r="I2" s="1072"/>
      <c r="J2" s="1072"/>
      <c r="K2" s="1072"/>
      <c r="L2" s="1072"/>
      <c r="M2" s="1072"/>
      <c r="N2" s="1072"/>
      <c r="O2" s="1072"/>
      <c r="P2" s="1072"/>
      <c r="Q2" s="1072"/>
      <c r="R2" s="1072"/>
      <c r="S2" s="1072"/>
      <c r="T2" s="1072"/>
      <c r="U2" s="1072"/>
      <c r="V2" s="1072"/>
      <c r="W2" s="1072"/>
      <c r="X2" s="1072"/>
      <c r="Y2" s="1072"/>
      <c r="Z2" s="1072"/>
      <c r="AA2" s="1072"/>
      <c r="AB2" s="1072"/>
      <c r="AC2" s="1072"/>
    </row>
    <row r="3" spans="1:29" s="1069" customFormat="1" ht="18.75" x14ac:dyDescent="0.3">
      <c r="A3" s="1068"/>
      <c r="E3" s="1071"/>
      <c r="F3" s="1071"/>
      <c r="G3" s="1070"/>
    </row>
    <row r="4" spans="1:29" s="1069" customFormat="1" ht="18.75" x14ac:dyDescent="0.2">
      <c r="A4" s="1199" t="s">
        <v>11</v>
      </c>
      <c r="B4" s="1199"/>
      <c r="C4" s="1199"/>
      <c r="D4" s="1073"/>
      <c r="E4" s="1073"/>
      <c r="F4" s="1073"/>
      <c r="G4" s="1073"/>
      <c r="H4" s="1073"/>
      <c r="I4" s="1073"/>
      <c r="J4" s="1073"/>
      <c r="K4" s="1073"/>
      <c r="L4" s="1073"/>
      <c r="M4" s="1073"/>
      <c r="N4" s="1073"/>
      <c r="O4" s="1073"/>
      <c r="P4" s="1073"/>
      <c r="Q4" s="1073"/>
      <c r="R4" s="1073"/>
      <c r="S4" s="1073"/>
      <c r="T4" s="1073"/>
      <c r="U4" s="1073"/>
    </row>
    <row r="5" spans="1:29" s="1069" customFormat="1" ht="18.75" x14ac:dyDescent="0.2">
      <c r="A5" s="1199"/>
      <c r="B5" s="1199"/>
      <c r="C5" s="1199"/>
      <c r="D5" s="1052"/>
      <c r="E5" s="1052"/>
      <c r="F5" s="1052"/>
      <c r="G5" s="1052"/>
      <c r="H5" s="1073"/>
      <c r="I5" s="1073"/>
      <c r="J5" s="1073"/>
      <c r="K5" s="1073"/>
      <c r="L5" s="1073"/>
      <c r="M5" s="1073"/>
      <c r="N5" s="1073"/>
      <c r="O5" s="1073"/>
      <c r="P5" s="1073"/>
      <c r="Q5" s="1073"/>
      <c r="R5" s="1073"/>
      <c r="S5" s="1073"/>
      <c r="T5" s="1073"/>
      <c r="U5" s="1073"/>
    </row>
    <row r="6" spans="1:29" s="1069" customFormat="1" ht="18.75" x14ac:dyDescent="0.25">
      <c r="A6" s="1200" t="s">
        <v>761</v>
      </c>
      <c r="B6" s="1200"/>
      <c r="C6" s="1200"/>
      <c r="D6" s="1074"/>
      <c r="E6" s="1074"/>
      <c r="F6" s="1074"/>
      <c r="G6" s="1074"/>
      <c r="H6" s="1073"/>
      <c r="I6" s="1073"/>
      <c r="J6" s="1073"/>
      <c r="K6" s="1073"/>
      <c r="L6" s="1073"/>
      <c r="M6" s="1073"/>
      <c r="N6" s="1073"/>
      <c r="O6" s="1073"/>
      <c r="P6" s="1073"/>
      <c r="Q6" s="1073"/>
      <c r="R6" s="1073"/>
      <c r="S6" s="1073"/>
      <c r="T6" s="1073"/>
      <c r="U6" s="1073"/>
    </row>
    <row r="7" spans="1:29" s="1069" customFormat="1" ht="18.75" x14ac:dyDescent="0.2">
      <c r="A7" s="1197" t="s">
        <v>10</v>
      </c>
      <c r="B7" s="1197"/>
      <c r="C7" s="1197"/>
      <c r="D7" s="1075"/>
      <c r="E7" s="1075"/>
      <c r="F7" s="1075"/>
      <c r="G7" s="1075"/>
      <c r="H7" s="1073"/>
      <c r="I7" s="1073"/>
      <c r="J7" s="1073"/>
      <c r="K7" s="1073"/>
      <c r="L7" s="1073"/>
      <c r="M7" s="1073"/>
      <c r="N7" s="1073"/>
      <c r="O7" s="1073"/>
      <c r="P7" s="1073"/>
      <c r="Q7" s="1073"/>
      <c r="R7" s="1073"/>
      <c r="S7" s="1073"/>
      <c r="T7" s="1073"/>
      <c r="U7" s="1073"/>
    </row>
    <row r="8" spans="1:29" s="1069" customFormat="1" ht="18.75" x14ac:dyDescent="0.2">
      <c r="A8" s="1199"/>
      <c r="B8" s="1199"/>
      <c r="C8" s="1199"/>
      <c r="D8" s="1052"/>
      <c r="E8" s="1052"/>
      <c r="F8" s="1052"/>
      <c r="G8" s="1052"/>
      <c r="H8" s="1073"/>
      <c r="I8" s="1073"/>
      <c r="J8" s="1073"/>
      <c r="K8" s="1073"/>
      <c r="L8" s="1073"/>
      <c r="M8" s="1073"/>
      <c r="N8" s="1073"/>
      <c r="O8" s="1073"/>
      <c r="P8" s="1073"/>
      <c r="Q8" s="1073"/>
      <c r="R8" s="1073"/>
      <c r="S8" s="1073"/>
      <c r="T8" s="1073"/>
      <c r="U8" s="1073"/>
    </row>
    <row r="9" spans="1:29" s="1069" customFormat="1" ht="18.75" x14ac:dyDescent="0.2">
      <c r="A9" s="1201" t="str">
        <f>'1. Общая информация'!A9:C9</f>
        <v>К_ИНФ07979</v>
      </c>
      <c r="B9" s="1202"/>
      <c r="C9" s="1202"/>
      <c r="D9" s="1074"/>
      <c r="E9" s="1074"/>
      <c r="F9" s="1074"/>
      <c r="G9" s="1074"/>
      <c r="H9" s="1073"/>
      <c r="I9" s="1073"/>
      <c r="J9" s="1073"/>
      <c r="K9" s="1073"/>
      <c r="L9" s="1073"/>
      <c r="M9" s="1073"/>
      <c r="N9" s="1073"/>
      <c r="O9" s="1073"/>
      <c r="P9" s="1073"/>
      <c r="Q9" s="1073"/>
      <c r="R9" s="1073"/>
      <c r="S9" s="1073"/>
      <c r="T9" s="1073"/>
      <c r="U9" s="1073"/>
    </row>
    <row r="10" spans="1:29" s="1069" customFormat="1" ht="18.75" x14ac:dyDescent="0.2">
      <c r="A10" s="1197" t="s">
        <v>9</v>
      </c>
      <c r="B10" s="1197"/>
      <c r="C10" s="1197"/>
      <c r="D10" s="1075"/>
      <c r="E10" s="1075"/>
      <c r="F10" s="1075"/>
      <c r="G10" s="1075"/>
      <c r="H10" s="1073"/>
      <c r="I10" s="1073"/>
      <c r="J10" s="1073"/>
      <c r="K10" s="1073"/>
      <c r="L10" s="1073"/>
      <c r="M10" s="1073"/>
      <c r="N10" s="1073"/>
      <c r="O10" s="1073"/>
      <c r="P10" s="1073"/>
      <c r="Q10" s="1073"/>
      <c r="R10" s="1073"/>
      <c r="S10" s="1073"/>
      <c r="T10" s="1073"/>
      <c r="U10" s="1073"/>
    </row>
    <row r="11" spans="1:29" s="1077" customFormat="1" ht="18.75" x14ac:dyDescent="0.2">
      <c r="A11" s="1203"/>
      <c r="B11" s="1203"/>
      <c r="C11" s="1203"/>
      <c r="D11" s="1076"/>
      <c r="E11" s="1076"/>
      <c r="F11" s="1076"/>
      <c r="G11" s="1076"/>
      <c r="H11" s="1076"/>
      <c r="I11" s="1076"/>
      <c r="J11" s="1076"/>
      <c r="K11" s="1076"/>
      <c r="L11" s="1076"/>
      <c r="M11" s="1076"/>
      <c r="N11" s="1076"/>
      <c r="O11" s="1076"/>
      <c r="P11" s="1076"/>
      <c r="Q11" s="1076"/>
      <c r="R11" s="1076"/>
      <c r="S11" s="1076"/>
      <c r="T11" s="1076"/>
      <c r="U11" s="1076"/>
    </row>
    <row r="12" spans="1:29" s="1078" customFormat="1" ht="49.5" customHeight="1" x14ac:dyDescent="0.2">
      <c r="A12" s="1196"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60"/>
      <c r="C12" s="1160"/>
      <c r="D12" s="1074"/>
      <c r="E12" s="1074"/>
      <c r="F12" s="1074"/>
      <c r="G12" s="1074"/>
      <c r="H12" s="1074"/>
      <c r="I12" s="1074"/>
      <c r="J12" s="1074"/>
      <c r="K12" s="1074"/>
      <c r="L12" s="1074"/>
      <c r="M12" s="1074"/>
      <c r="N12" s="1074"/>
      <c r="O12" s="1074"/>
      <c r="P12" s="1074"/>
      <c r="Q12" s="1074"/>
      <c r="R12" s="1074"/>
      <c r="S12" s="1074"/>
      <c r="T12" s="1074"/>
      <c r="U12" s="1074"/>
    </row>
    <row r="13" spans="1:29" s="1078" customFormat="1" ht="15.75" x14ac:dyDescent="0.2">
      <c r="A13" s="1197" t="s">
        <v>7</v>
      </c>
      <c r="B13" s="1197"/>
      <c r="C13" s="1197"/>
      <c r="D13" s="1075"/>
      <c r="E13" s="1075"/>
      <c r="F13" s="1075"/>
      <c r="G13" s="1075"/>
      <c r="H13" s="1075"/>
      <c r="I13" s="1075"/>
      <c r="J13" s="1075"/>
      <c r="K13" s="1075"/>
      <c r="L13" s="1075"/>
      <c r="M13" s="1075"/>
      <c r="N13" s="1075"/>
      <c r="O13" s="1075"/>
      <c r="P13" s="1075"/>
      <c r="Q13" s="1075"/>
      <c r="R13" s="1075"/>
      <c r="S13" s="1075"/>
      <c r="T13" s="1075"/>
      <c r="U13" s="1075"/>
    </row>
    <row r="14" spans="1:29" s="1078" customFormat="1" ht="18.75" x14ac:dyDescent="0.2">
      <c r="A14" s="1198"/>
      <c r="B14" s="1198"/>
      <c r="C14" s="1198"/>
      <c r="D14" s="1079"/>
      <c r="E14" s="1079"/>
      <c r="F14" s="1079"/>
      <c r="G14" s="1079"/>
      <c r="H14" s="1079"/>
      <c r="I14" s="1079"/>
      <c r="J14" s="1079"/>
      <c r="K14" s="1079"/>
      <c r="L14" s="1079"/>
      <c r="M14" s="1079"/>
      <c r="N14" s="1079"/>
      <c r="O14" s="1079"/>
      <c r="P14" s="1079"/>
      <c r="Q14" s="1079"/>
      <c r="R14" s="1079"/>
    </row>
    <row r="15" spans="1:29" s="1078" customFormat="1" ht="18.75" x14ac:dyDescent="0.2">
      <c r="A15" s="1156" t="s">
        <v>811</v>
      </c>
      <c r="B15" s="1156"/>
      <c r="C15" s="1156"/>
      <c r="D15" s="1080"/>
      <c r="E15" s="1080"/>
      <c r="F15" s="1080"/>
      <c r="G15" s="1080"/>
      <c r="H15" s="1080"/>
      <c r="I15" s="1080"/>
      <c r="J15" s="1080"/>
      <c r="K15" s="1080"/>
      <c r="L15" s="1080"/>
      <c r="M15" s="1080"/>
      <c r="N15" s="1080"/>
      <c r="O15" s="1080"/>
      <c r="P15" s="1080"/>
      <c r="Q15" s="1080"/>
      <c r="R15" s="1080"/>
      <c r="S15" s="1080"/>
      <c r="T15" s="1080"/>
      <c r="U15" s="1080"/>
    </row>
    <row r="16" spans="1:29" s="1078" customFormat="1" ht="18.75" x14ac:dyDescent="0.2">
      <c r="A16" s="1075"/>
      <c r="B16" s="1075"/>
      <c r="C16" s="1075"/>
      <c r="D16" s="1075"/>
      <c r="E16" s="1075"/>
      <c r="F16" s="1075"/>
      <c r="G16" s="1075"/>
      <c r="H16" s="1079"/>
      <c r="I16" s="1079"/>
      <c r="J16" s="1079"/>
      <c r="K16" s="1079"/>
      <c r="L16" s="1079"/>
      <c r="M16" s="1079"/>
      <c r="N16" s="1079"/>
      <c r="O16" s="1079"/>
      <c r="P16" s="1079"/>
      <c r="Q16" s="1079"/>
      <c r="R16" s="1079"/>
    </row>
    <row r="17" spans="1:21" s="1078" customFormat="1" ht="31.5" x14ac:dyDescent="0.2">
      <c r="A17" s="29" t="s">
        <v>6</v>
      </c>
      <c r="B17" s="43" t="s">
        <v>69</v>
      </c>
      <c r="C17" s="42" t="s">
        <v>68</v>
      </c>
      <c r="D17" s="1081"/>
      <c r="E17" s="1081"/>
      <c r="F17" s="1081"/>
      <c r="G17" s="1081"/>
      <c r="H17" s="1082"/>
      <c r="I17" s="1082"/>
      <c r="J17" s="1082"/>
      <c r="K17" s="1082"/>
      <c r="L17" s="1082"/>
      <c r="M17" s="1082"/>
      <c r="N17" s="1082"/>
      <c r="O17" s="1082"/>
      <c r="P17" s="1082"/>
      <c r="Q17" s="1082"/>
      <c r="R17" s="1082"/>
      <c r="S17" s="1083"/>
      <c r="T17" s="1083"/>
      <c r="U17" s="1083"/>
    </row>
    <row r="18" spans="1:21" s="1078" customFormat="1" ht="18.75" x14ac:dyDescent="0.2">
      <c r="A18" s="42">
        <v>1</v>
      </c>
      <c r="B18" s="43">
        <v>3</v>
      </c>
      <c r="C18" s="42">
        <v>4</v>
      </c>
      <c r="D18" s="1081"/>
      <c r="E18" s="1081"/>
      <c r="F18" s="1081"/>
      <c r="G18" s="1081"/>
      <c r="H18" s="1082"/>
      <c r="I18" s="1082"/>
      <c r="J18" s="1082"/>
      <c r="K18" s="1082"/>
      <c r="L18" s="1082"/>
      <c r="M18" s="1082"/>
      <c r="N18" s="1082"/>
      <c r="O18" s="1082"/>
      <c r="P18" s="1082"/>
      <c r="Q18" s="1082"/>
      <c r="R18" s="1082"/>
      <c r="S18" s="1083"/>
      <c r="T18" s="1083"/>
      <c r="U18" s="1083"/>
    </row>
    <row r="19" spans="1:21" s="1078" customFormat="1" ht="31.5" x14ac:dyDescent="0.2">
      <c r="A19" s="1084" t="s">
        <v>67</v>
      </c>
      <c r="B19" s="35" t="s">
        <v>459</v>
      </c>
      <c r="C19" s="34" t="s">
        <v>748</v>
      </c>
      <c r="D19" s="1081"/>
      <c r="E19" s="1081"/>
      <c r="F19" s="1082"/>
      <c r="G19" s="1082"/>
      <c r="H19" s="1082"/>
      <c r="I19" s="1082"/>
      <c r="J19" s="1082"/>
      <c r="K19" s="1082"/>
      <c r="L19" s="1082"/>
      <c r="M19" s="1082"/>
      <c r="N19" s="1082"/>
      <c r="O19" s="1082"/>
      <c r="P19" s="1082"/>
      <c r="Q19" s="1083"/>
      <c r="R19" s="1083"/>
      <c r="S19" s="1083"/>
      <c r="T19" s="1083"/>
      <c r="U19" s="1083"/>
    </row>
    <row r="20" spans="1:21" ht="31.5" x14ac:dyDescent="0.25">
      <c r="A20" s="1084" t="s">
        <v>65</v>
      </c>
      <c r="B20" s="30" t="s">
        <v>62</v>
      </c>
      <c r="C20" s="29" t="s">
        <v>1197</v>
      </c>
      <c r="D20" s="1085"/>
      <c r="E20" s="1085"/>
      <c r="F20" s="1085"/>
      <c r="G20" s="1085"/>
      <c r="H20" s="1085"/>
      <c r="I20" s="1085"/>
      <c r="J20" s="1085"/>
      <c r="K20" s="1085"/>
      <c r="L20" s="1085"/>
      <c r="M20" s="1085"/>
      <c r="N20" s="1085"/>
      <c r="O20" s="1085"/>
      <c r="P20" s="1085"/>
      <c r="Q20" s="1085"/>
      <c r="R20" s="1085"/>
      <c r="S20" s="1085"/>
      <c r="T20" s="1085"/>
      <c r="U20" s="1085"/>
    </row>
    <row r="21" spans="1:21" ht="47.25" x14ac:dyDescent="0.25">
      <c r="A21" s="1084" t="s">
        <v>64</v>
      </c>
      <c r="B21" s="30" t="s">
        <v>797</v>
      </c>
      <c r="C21" s="29" t="s">
        <v>1169</v>
      </c>
      <c r="D21" s="1085"/>
      <c r="E21" s="1085"/>
      <c r="F21" s="1085"/>
      <c r="G21" s="1085"/>
      <c r="H21" s="1085"/>
      <c r="I21" s="1085"/>
      <c r="J21" s="1085"/>
      <c r="K21" s="1085"/>
      <c r="L21" s="1085"/>
      <c r="M21" s="1085"/>
      <c r="N21" s="1085"/>
      <c r="O21" s="1085"/>
      <c r="P21" s="1085"/>
      <c r="Q21" s="1085"/>
      <c r="R21" s="1085"/>
      <c r="S21" s="1085"/>
      <c r="T21" s="1085"/>
      <c r="U21" s="1085"/>
    </row>
    <row r="22" spans="1:21" ht="31.5" x14ac:dyDescent="0.25">
      <c r="A22" s="1193" t="s">
        <v>63</v>
      </c>
      <c r="B22" s="30" t="s">
        <v>750</v>
      </c>
      <c r="C22" s="1087">
        <f>'1. Общая информация'!C50</f>
        <v>0.62654947999999999</v>
      </c>
      <c r="D22" s="1085"/>
      <c r="E22" s="1085"/>
      <c r="F22" s="1085"/>
      <c r="G22" s="1085"/>
      <c r="H22" s="1085"/>
      <c r="I22" s="1085"/>
      <c r="J22" s="1085"/>
      <c r="K22" s="1085"/>
      <c r="L22" s="1085"/>
      <c r="M22" s="1085"/>
      <c r="N22" s="1085"/>
      <c r="O22" s="1085"/>
      <c r="P22" s="1085"/>
      <c r="Q22" s="1085"/>
      <c r="R22" s="1085"/>
      <c r="S22" s="1085"/>
      <c r="T22" s="1085"/>
      <c r="U22" s="1085"/>
    </row>
    <row r="23" spans="1:21" ht="15.75" x14ac:dyDescent="0.25">
      <c r="A23" s="1194"/>
      <c r="B23" s="30" t="s">
        <v>749</v>
      </c>
      <c r="C23" s="45">
        <v>100</v>
      </c>
      <c r="D23" s="1085"/>
      <c r="E23" s="1085"/>
      <c r="F23" s="1085"/>
      <c r="G23" s="1085"/>
      <c r="H23" s="1085"/>
      <c r="I23" s="1085"/>
      <c r="J23" s="1085"/>
      <c r="K23" s="1085"/>
      <c r="L23" s="1085"/>
      <c r="M23" s="1085"/>
      <c r="N23" s="1085"/>
      <c r="O23" s="1085"/>
      <c r="P23" s="1085"/>
      <c r="Q23" s="1085"/>
      <c r="R23" s="1085"/>
      <c r="S23" s="1085"/>
      <c r="T23" s="1085"/>
      <c r="U23" s="1085"/>
    </row>
    <row r="24" spans="1:21" ht="31.5" x14ac:dyDescent="0.25">
      <c r="A24" s="1084" t="s">
        <v>61</v>
      </c>
      <c r="B24" s="30" t="s">
        <v>245</v>
      </c>
      <c r="C24" s="29" t="s">
        <v>488</v>
      </c>
      <c r="D24" s="1085"/>
      <c r="E24" s="1085"/>
      <c r="F24" s="1085"/>
      <c r="G24" s="1085"/>
      <c r="H24" s="1085"/>
      <c r="I24" s="1085"/>
      <c r="J24" s="1085"/>
      <c r="K24" s="1085"/>
      <c r="L24" s="1085"/>
      <c r="M24" s="1085"/>
      <c r="N24" s="1085"/>
      <c r="O24" s="1085"/>
      <c r="P24" s="1085"/>
      <c r="Q24" s="1085"/>
      <c r="R24" s="1085"/>
      <c r="S24" s="1085"/>
      <c r="T24" s="1085"/>
      <c r="U24" s="1085"/>
    </row>
    <row r="25" spans="1:21" ht="31.5" x14ac:dyDescent="0.25">
      <c r="A25" s="1084" t="s">
        <v>60</v>
      </c>
      <c r="B25" s="30" t="s">
        <v>460</v>
      </c>
      <c r="C25" s="29" t="s">
        <v>1167</v>
      </c>
      <c r="D25" s="1085"/>
      <c r="E25" s="1085"/>
      <c r="F25" s="1085"/>
      <c r="G25" s="1085"/>
      <c r="H25" s="1085"/>
      <c r="I25" s="1085"/>
      <c r="J25" s="1085"/>
      <c r="K25" s="1085"/>
      <c r="L25" s="1085"/>
      <c r="M25" s="1085"/>
      <c r="N25" s="1085"/>
      <c r="O25" s="1085"/>
      <c r="P25" s="1085"/>
      <c r="Q25" s="1085"/>
      <c r="R25" s="1085"/>
      <c r="S25" s="1085"/>
      <c r="T25" s="1085"/>
      <c r="U25" s="1085"/>
    </row>
    <row r="26" spans="1:21" ht="15.75" x14ac:dyDescent="0.25">
      <c r="A26" s="1084" t="s">
        <v>58</v>
      </c>
      <c r="B26" s="30" t="s">
        <v>59</v>
      </c>
      <c r="C26" s="45">
        <f>'2021-2025 амортиз'!E6</f>
        <v>2021</v>
      </c>
      <c r="D26" s="1085"/>
      <c r="E26" s="1085"/>
      <c r="F26" s="1085"/>
      <c r="G26" s="1085"/>
      <c r="H26" s="1085"/>
      <c r="I26" s="1085"/>
      <c r="J26" s="1085"/>
      <c r="K26" s="1085"/>
      <c r="L26" s="1085"/>
      <c r="M26" s="1085"/>
      <c r="N26" s="1085"/>
      <c r="O26" s="1085"/>
      <c r="P26" s="1085"/>
      <c r="Q26" s="1085"/>
      <c r="R26" s="1085"/>
      <c r="S26" s="1085"/>
      <c r="T26" s="1085"/>
      <c r="U26" s="1085"/>
    </row>
    <row r="27" spans="1:21" ht="31.5" x14ac:dyDescent="0.25">
      <c r="A27" s="1084" t="s">
        <v>56</v>
      </c>
      <c r="B27" s="29" t="s">
        <v>57</v>
      </c>
      <c r="C27" s="45">
        <v>2021</v>
      </c>
      <c r="D27" s="1085"/>
      <c r="E27" s="1085"/>
      <c r="F27" s="1085"/>
      <c r="G27" s="1085"/>
      <c r="H27" s="1085"/>
      <c r="I27" s="1085"/>
      <c r="J27" s="1085"/>
      <c r="K27" s="1085"/>
      <c r="L27" s="1085"/>
      <c r="M27" s="1085"/>
      <c r="N27" s="1085"/>
      <c r="O27" s="1085"/>
      <c r="P27" s="1085"/>
      <c r="Q27" s="1085"/>
      <c r="R27" s="1085"/>
      <c r="S27" s="1085"/>
      <c r="T27" s="1085"/>
      <c r="U27" s="1085"/>
    </row>
    <row r="28" spans="1:21" ht="31.5" x14ac:dyDescent="0.25">
      <c r="A28" s="1084" t="s">
        <v>75</v>
      </c>
      <c r="B28" s="29" t="s">
        <v>55</v>
      </c>
      <c r="C28" s="29" t="s">
        <v>1196</v>
      </c>
      <c r="D28" s="1085"/>
      <c r="E28" s="1085"/>
      <c r="F28" s="1085"/>
      <c r="G28" s="1085"/>
      <c r="H28" s="1085"/>
      <c r="I28" s="1085"/>
      <c r="J28" s="1085"/>
      <c r="K28" s="1085"/>
      <c r="L28" s="1085"/>
      <c r="M28" s="1085"/>
      <c r="N28" s="1085"/>
      <c r="O28" s="1085"/>
      <c r="P28" s="1085"/>
      <c r="Q28" s="1085"/>
      <c r="R28" s="1085"/>
      <c r="S28" s="1085"/>
      <c r="T28" s="1085"/>
      <c r="U28" s="1085"/>
    </row>
    <row r="29" spans="1:21" x14ac:dyDescent="0.25">
      <c r="A29" s="1085"/>
      <c r="B29" s="1085"/>
      <c r="C29" s="1085"/>
      <c r="D29" s="1085"/>
      <c r="E29" s="1085"/>
      <c r="F29" s="1085"/>
      <c r="G29" s="1085"/>
      <c r="H29" s="1085"/>
      <c r="I29" s="1085"/>
      <c r="J29" s="1085"/>
      <c r="K29" s="1085"/>
      <c r="L29" s="1085"/>
      <c r="M29" s="1085"/>
      <c r="N29" s="1085"/>
      <c r="O29" s="1085"/>
      <c r="P29" s="1085"/>
      <c r="Q29" s="1085"/>
      <c r="R29" s="1085"/>
      <c r="S29" s="1085"/>
      <c r="T29" s="1085"/>
      <c r="U29" s="1085"/>
    </row>
    <row r="30" spans="1:21" x14ac:dyDescent="0.25">
      <c r="A30" s="1085"/>
      <c r="B30" s="1085"/>
      <c r="C30" s="1085"/>
      <c r="D30" s="1085"/>
      <c r="E30" s="1085"/>
      <c r="F30" s="1085"/>
      <c r="G30" s="1085"/>
      <c r="H30" s="1085"/>
      <c r="I30" s="1085"/>
      <c r="J30" s="1085"/>
      <c r="K30" s="1085"/>
      <c r="L30" s="1085"/>
      <c r="M30" s="1085"/>
      <c r="N30" s="1085"/>
      <c r="O30" s="1085"/>
      <c r="P30" s="1085"/>
      <c r="Q30" s="1085"/>
      <c r="R30" s="1085"/>
      <c r="S30" s="1085"/>
      <c r="T30" s="1085"/>
      <c r="U30" s="1085"/>
    </row>
    <row r="31" spans="1:21" x14ac:dyDescent="0.25">
      <c r="A31" s="1085"/>
      <c r="B31" s="1085"/>
      <c r="C31" s="1085"/>
      <c r="D31" s="1085"/>
      <c r="E31" s="1085"/>
      <c r="F31" s="1085"/>
      <c r="G31" s="1085"/>
      <c r="H31" s="1085"/>
      <c r="I31" s="1085"/>
      <c r="J31" s="1085"/>
      <c r="K31" s="1085"/>
      <c r="L31" s="1085"/>
      <c r="M31" s="1085"/>
      <c r="N31" s="1085"/>
      <c r="O31" s="1085"/>
      <c r="P31" s="1085"/>
      <c r="Q31" s="1085"/>
      <c r="R31" s="1085"/>
      <c r="S31" s="1085"/>
      <c r="T31" s="1085"/>
      <c r="U31" s="1085"/>
    </row>
    <row r="32" spans="1:21" x14ac:dyDescent="0.25">
      <c r="A32" s="1085"/>
      <c r="B32" s="1085"/>
      <c r="C32" s="1085"/>
      <c r="D32" s="1085"/>
      <c r="E32" s="1085"/>
      <c r="F32" s="1085"/>
      <c r="G32" s="1085"/>
      <c r="H32" s="1085"/>
      <c r="I32" s="1085"/>
      <c r="J32" s="1085"/>
      <c r="K32" s="1085"/>
      <c r="L32" s="1085"/>
      <c r="M32" s="1085"/>
      <c r="N32" s="1085"/>
      <c r="O32" s="1085"/>
      <c r="P32" s="1085"/>
      <c r="Q32" s="1085"/>
      <c r="R32" s="1085"/>
      <c r="S32" s="1085"/>
      <c r="T32" s="1085"/>
      <c r="U32" s="1085"/>
    </row>
    <row r="33" spans="1:21" x14ac:dyDescent="0.25">
      <c r="A33" s="1085"/>
      <c r="B33" s="1085"/>
      <c r="C33" s="1085"/>
      <c r="D33" s="1085"/>
      <c r="E33" s="1085"/>
      <c r="F33" s="1085"/>
      <c r="G33" s="1085"/>
      <c r="H33" s="1085"/>
      <c r="I33" s="1085"/>
      <c r="J33" s="1085"/>
      <c r="K33" s="1085"/>
      <c r="L33" s="1085"/>
      <c r="M33" s="1085"/>
      <c r="N33" s="1085"/>
      <c r="O33" s="1085"/>
      <c r="P33" s="1085"/>
      <c r="Q33" s="1085"/>
      <c r="R33" s="1085"/>
      <c r="S33" s="1085"/>
      <c r="T33" s="1085"/>
      <c r="U33" s="1085"/>
    </row>
    <row r="34" spans="1:21" x14ac:dyDescent="0.25">
      <c r="A34" s="1085"/>
      <c r="B34" s="1085"/>
      <c r="C34" s="1085"/>
      <c r="D34" s="1085"/>
      <c r="E34" s="1085"/>
      <c r="F34" s="1085"/>
      <c r="G34" s="1085"/>
      <c r="H34" s="1085"/>
      <c r="I34" s="1085"/>
      <c r="J34" s="1085"/>
      <c r="K34" s="1085"/>
      <c r="L34" s="1085"/>
      <c r="M34" s="1085"/>
      <c r="N34" s="1085"/>
      <c r="O34" s="1085"/>
      <c r="P34" s="1085"/>
      <c r="Q34" s="1085"/>
      <c r="R34" s="1085"/>
      <c r="S34" s="1085"/>
      <c r="T34" s="1085"/>
      <c r="U34" s="1085"/>
    </row>
    <row r="35" spans="1:21" x14ac:dyDescent="0.25">
      <c r="A35" s="1085"/>
      <c r="B35" s="1085"/>
      <c r="C35" s="1085"/>
      <c r="D35" s="1085"/>
      <c r="E35" s="1085"/>
      <c r="F35" s="1085"/>
      <c r="G35" s="1085"/>
      <c r="H35" s="1085"/>
      <c r="I35" s="1085"/>
      <c r="J35" s="1085"/>
      <c r="K35" s="1085"/>
      <c r="L35" s="1085"/>
      <c r="M35" s="1085"/>
      <c r="N35" s="1085"/>
      <c r="O35" s="1085"/>
      <c r="P35" s="1085"/>
      <c r="Q35" s="1085"/>
      <c r="R35" s="1085"/>
      <c r="S35" s="1085"/>
      <c r="T35" s="1085"/>
      <c r="U35" s="1085"/>
    </row>
    <row r="36" spans="1:21" x14ac:dyDescent="0.25">
      <c r="A36" s="1085"/>
      <c r="B36" s="1085"/>
      <c r="C36" s="1085"/>
      <c r="D36" s="1085"/>
      <c r="E36" s="1085"/>
      <c r="F36" s="1085"/>
      <c r="G36" s="1085"/>
      <c r="H36" s="1085"/>
      <c r="I36" s="1085"/>
      <c r="J36" s="1085"/>
      <c r="K36" s="1085"/>
      <c r="L36" s="1085"/>
      <c r="M36" s="1085"/>
      <c r="N36" s="1085"/>
      <c r="O36" s="1085"/>
      <c r="P36" s="1085"/>
      <c r="Q36" s="1085"/>
      <c r="R36" s="1085"/>
      <c r="S36" s="1085"/>
      <c r="T36" s="1085"/>
      <c r="U36" s="1085"/>
    </row>
    <row r="37" spans="1:21" x14ac:dyDescent="0.25">
      <c r="A37" s="1085"/>
      <c r="B37" s="1085"/>
      <c r="C37" s="1085"/>
      <c r="D37" s="1085"/>
      <c r="E37" s="1085"/>
      <c r="F37" s="1085"/>
      <c r="G37" s="1085"/>
      <c r="H37" s="1085"/>
      <c r="I37" s="1085"/>
      <c r="J37" s="1085"/>
      <c r="K37" s="1085"/>
      <c r="L37" s="1085"/>
      <c r="M37" s="1085"/>
      <c r="N37" s="1085"/>
      <c r="O37" s="1085"/>
      <c r="P37" s="1085"/>
      <c r="Q37" s="1085"/>
      <c r="R37" s="1085"/>
      <c r="S37" s="1085"/>
      <c r="T37" s="1085"/>
      <c r="U37" s="1085"/>
    </row>
    <row r="38" spans="1:21" x14ac:dyDescent="0.25">
      <c r="A38" s="1085"/>
      <c r="B38" s="1085"/>
      <c r="C38" s="1085"/>
      <c r="D38" s="1085"/>
      <c r="E38" s="1085"/>
      <c r="F38" s="1085"/>
      <c r="G38" s="1085"/>
      <c r="H38" s="1085"/>
      <c r="I38" s="1085"/>
      <c r="J38" s="1085"/>
      <c r="K38" s="1085"/>
      <c r="L38" s="1085"/>
      <c r="M38" s="1085"/>
      <c r="N38" s="1085"/>
      <c r="O38" s="1085"/>
      <c r="P38" s="1085"/>
      <c r="Q38" s="1085"/>
      <c r="R38" s="1085"/>
      <c r="S38" s="1085"/>
      <c r="T38" s="1085"/>
      <c r="U38" s="1085"/>
    </row>
    <row r="39" spans="1:21" x14ac:dyDescent="0.25">
      <c r="A39" s="1085"/>
      <c r="B39" s="1085"/>
      <c r="C39" s="1085"/>
      <c r="D39" s="1085"/>
      <c r="E39" s="1085"/>
      <c r="F39" s="1085"/>
      <c r="G39" s="1085"/>
      <c r="H39" s="1085"/>
      <c r="I39" s="1085"/>
      <c r="J39" s="1085"/>
      <c r="K39" s="1085"/>
      <c r="L39" s="1085"/>
      <c r="M39" s="1085"/>
      <c r="N39" s="1085"/>
      <c r="O39" s="1085"/>
      <c r="P39" s="1085"/>
      <c r="Q39" s="1085"/>
      <c r="R39" s="1085"/>
      <c r="S39" s="1085"/>
      <c r="T39" s="1085"/>
      <c r="U39" s="1085"/>
    </row>
    <row r="40" spans="1:21" x14ac:dyDescent="0.25">
      <c r="A40" s="1085"/>
      <c r="B40" s="1085"/>
      <c r="C40" s="1085"/>
      <c r="D40" s="1085"/>
      <c r="E40" s="1085"/>
      <c r="F40" s="1085"/>
      <c r="G40" s="1085"/>
      <c r="H40" s="1085"/>
      <c r="I40" s="1085"/>
      <c r="J40" s="1085"/>
      <c r="K40" s="1085"/>
      <c r="L40" s="1085"/>
      <c r="M40" s="1085"/>
      <c r="N40" s="1085"/>
      <c r="O40" s="1085"/>
      <c r="P40" s="1085"/>
      <c r="Q40" s="1085"/>
      <c r="R40" s="1085"/>
      <c r="S40" s="1085"/>
      <c r="T40" s="1085"/>
      <c r="U40" s="1085"/>
    </row>
    <row r="41" spans="1:21" x14ac:dyDescent="0.25">
      <c r="A41" s="1085"/>
      <c r="B41" s="1085"/>
      <c r="C41" s="1085"/>
      <c r="D41" s="1085"/>
      <c r="E41" s="1085"/>
      <c r="F41" s="1085"/>
      <c r="G41" s="1085"/>
      <c r="H41" s="1085"/>
      <c r="I41" s="1085"/>
      <c r="J41" s="1085"/>
      <c r="K41" s="1085"/>
      <c r="L41" s="1085"/>
      <c r="M41" s="1085"/>
      <c r="N41" s="1085"/>
      <c r="O41" s="1085"/>
      <c r="P41" s="1085"/>
      <c r="Q41" s="1085"/>
      <c r="R41" s="1085"/>
      <c r="S41" s="1085"/>
      <c r="T41" s="1085"/>
      <c r="U41" s="1085"/>
    </row>
    <row r="42" spans="1:21" x14ac:dyDescent="0.25">
      <c r="A42" s="1085"/>
      <c r="B42" s="1085"/>
      <c r="C42" s="1085"/>
      <c r="D42" s="1085"/>
      <c r="E42" s="1085"/>
      <c r="F42" s="1085"/>
      <c r="G42" s="1085"/>
      <c r="H42" s="1085"/>
      <c r="I42" s="1085"/>
      <c r="J42" s="1085"/>
      <c r="K42" s="1085"/>
      <c r="L42" s="1085"/>
      <c r="M42" s="1085"/>
      <c r="N42" s="1085"/>
      <c r="O42" s="1085"/>
      <c r="P42" s="1085"/>
      <c r="Q42" s="1085"/>
      <c r="R42" s="1085"/>
      <c r="S42" s="1085"/>
      <c r="T42" s="1085"/>
      <c r="U42" s="1085"/>
    </row>
    <row r="43" spans="1:21" x14ac:dyDescent="0.25">
      <c r="A43" s="1085"/>
      <c r="B43" s="1085"/>
      <c r="C43" s="1085"/>
      <c r="D43" s="1085"/>
      <c r="E43" s="1085"/>
      <c r="F43" s="1085"/>
      <c r="G43" s="1085"/>
      <c r="H43" s="1085"/>
      <c r="I43" s="1085"/>
      <c r="J43" s="1085"/>
      <c r="K43" s="1085"/>
      <c r="L43" s="1085"/>
      <c r="M43" s="1085"/>
      <c r="N43" s="1085"/>
      <c r="O43" s="1085"/>
      <c r="P43" s="1085"/>
      <c r="Q43" s="1085"/>
      <c r="R43" s="1085"/>
      <c r="S43" s="1085"/>
      <c r="T43" s="1085"/>
      <c r="U43" s="1085"/>
    </row>
    <row r="44" spans="1:21" x14ac:dyDescent="0.25">
      <c r="A44" s="1085"/>
      <c r="B44" s="1085"/>
      <c r="C44" s="1085"/>
      <c r="D44" s="1085"/>
      <c r="E44" s="1085"/>
      <c r="F44" s="1085"/>
      <c r="G44" s="1085"/>
      <c r="H44" s="1085"/>
      <c r="I44" s="1085"/>
      <c r="J44" s="1085"/>
      <c r="K44" s="1085"/>
      <c r="L44" s="1085"/>
      <c r="M44" s="1085"/>
      <c r="N44" s="1085"/>
      <c r="O44" s="1085"/>
      <c r="P44" s="1085"/>
      <c r="Q44" s="1085"/>
      <c r="R44" s="1085"/>
      <c r="S44" s="1085"/>
      <c r="T44" s="1085"/>
      <c r="U44" s="1085"/>
    </row>
    <row r="45" spans="1:21" x14ac:dyDescent="0.25">
      <c r="A45" s="1085"/>
      <c r="B45" s="1085"/>
      <c r="C45" s="1085"/>
      <c r="D45" s="1085"/>
      <c r="E45" s="1085"/>
      <c r="F45" s="1085"/>
      <c r="G45" s="1085"/>
      <c r="H45" s="1085"/>
      <c r="I45" s="1085"/>
      <c r="J45" s="1085"/>
      <c r="K45" s="1085"/>
      <c r="L45" s="1085"/>
      <c r="M45" s="1085"/>
      <c r="N45" s="1085"/>
      <c r="O45" s="1085"/>
      <c r="P45" s="1085"/>
      <c r="Q45" s="1085"/>
      <c r="R45" s="1085"/>
      <c r="S45" s="1085"/>
      <c r="T45" s="1085"/>
      <c r="U45" s="1085"/>
    </row>
    <row r="46" spans="1:21" x14ac:dyDescent="0.25">
      <c r="A46" s="1085"/>
      <c r="B46" s="1085"/>
      <c r="C46" s="1085"/>
      <c r="D46" s="1085"/>
      <c r="E46" s="1085"/>
      <c r="F46" s="1085"/>
      <c r="G46" s="1085"/>
      <c r="H46" s="1085"/>
      <c r="I46" s="1085"/>
      <c r="J46" s="1085"/>
      <c r="K46" s="1085"/>
      <c r="L46" s="1085"/>
      <c r="M46" s="1085"/>
      <c r="N46" s="1085"/>
      <c r="O46" s="1085"/>
      <c r="P46" s="1085"/>
      <c r="Q46" s="1085"/>
      <c r="R46" s="1085"/>
      <c r="S46" s="1085"/>
      <c r="T46" s="1085"/>
      <c r="U46" s="1085"/>
    </row>
    <row r="47" spans="1:21" x14ac:dyDescent="0.25">
      <c r="A47" s="1085"/>
      <c r="B47" s="1085"/>
      <c r="C47" s="1085"/>
      <c r="D47" s="1085"/>
      <c r="E47" s="1085"/>
      <c r="F47" s="1085"/>
      <c r="G47" s="1085"/>
      <c r="H47" s="1085"/>
      <c r="I47" s="1085"/>
      <c r="J47" s="1085"/>
      <c r="K47" s="1085"/>
      <c r="L47" s="1085"/>
      <c r="M47" s="1085"/>
      <c r="N47" s="1085"/>
      <c r="O47" s="1085"/>
      <c r="P47" s="1085"/>
      <c r="Q47" s="1085"/>
      <c r="R47" s="1085"/>
      <c r="S47" s="1085"/>
      <c r="T47" s="1085"/>
      <c r="U47" s="1085"/>
    </row>
    <row r="48" spans="1:21" x14ac:dyDescent="0.25">
      <c r="A48" s="1085"/>
      <c r="B48" s="1085"/>
      <c r="C48" s="1085"/>
      <c r="D48" s="1085"/>
      <c r="E48" s="1085"/>
      <c r="F48" s="1085"/>
      <c r="G48" s="1085"/>
      <c r="H48" s="1085"/>
      <c r="I48" s="1085"/>
      <c r="J48" s="1085"/>
      <c r="K48" s="1085"/>
      <c r="L48" s="1085"/>
      <c r="M48" s="1085"/>
      <c r="N48" s="1085"/>
      <c r="O48" s="1085"/>
      <c r="P48" s="1085"/>
      <c r="Q48" s="1085"/>
      <c r="R48" s="1085"/>
      <c r="S48" s="1085"/>
      <c r="T48" s="1085"/>
      <c r="U48" s="1085"/>
    </row>
    <row r="49" spans="1:21" x14ac:dyDescent="0.25">
      <c r="A49" s="1085"/>
      <c r="B49" s="1085"/>
      <c r="C49" s="1085"/>
      <c r="D49" s="1085"/>
      <c r="E49" s="1085"/>
      <c r="F49" s="1085"/>
      <c r="G49" s="1085"/>
      <c r="H49" s="1085"/>
      <c r="I49" s="1085"/>
      <c r="J49" s="1085"/>
      <c r="K49" s="1085"/>
      <c r="L49" s="1085"/>
      <c r="M49" s="1085"/>
      <c r="N49" s="1085"/>
      <c r="O49" s="1085"/>
      <c r="P49" s="1085"/>
      <c r="Q49" s="1085"/>
      <c r="R49" s="1085"/>
      <c r="S49" s="1085"/>
      <c r="T49" s="1085"/>
      <c r="U49" s="1085"/>
    </row>
    <row r="50" spans="1:21" x14ac:dyDescent="0.25">
      <c r="A50" s="1085"/>
      <c r="B50" s="1085"/>
      <c r="C50" s="1085"/>
      <c r="D50" s="1085"/>
      <c r="E50" s="1085"/>
      <c r="F50" s="1085"/>
      <c r="G50" s="1085"/>
      <c r="H50" s="1085"/>
      <c r="I50" s="1085"/>
      <c r="J50" s="1085"/>
      <c r="K50" s="1085"/>
      <c r="L50" s="1085"/>
      <c r="M50" s="1085"/>
      <c r="N50" s="1085"/>
      <c r="O50" s="1085"/>
      <c r="P50" s="1085"/>
      <c r="Q50" s="1085"/>
      <c r="R50" s="1085"/>
      <c r="S50" s="1085"/>
      <c r="T50" s="1085"/>
      <c r="U50" s="1085"/>
    </row>
    <row r="51" spans="1:21" x14ac:dyDescent="0.25">
      <c r="A51" s="1085"/>
      <c r="B51" s="1085"/>
      <c r="C51" s="1085"/>
      <c r="D51" s="1085"/>
      <c r="E51" s="1085"/>
      <c r="F51" s="1085"/>
      <c r="G51" s="1085"/>
      <c r="H51" s="1085"/>
      <c r="I51" s="1085"/>
      <c r="J51" s="1085"/>
      <c r="K51" s="1085"/>
      <c r="L51" s="1085"/>
      <c r="M51" s="1085"/>
      <c r="N51" s="1085"/>
      <c r="O51" s="1085"/>
      <c r="P51" s="1085"/>
      <c r="Q51" s="1085"/>
      <c r="R51" s="1085"/>
      <c r="S51" s="1085"/>
      <c r="T51" s="1085"/>
      <c r="U51" s="1085"/>
    </row>
    <row r="52" spans="1:21" x14ac:dyDescent="0.25">
      <c r="A52" s="1085"/>
      <c r="B52" s="1085"/>
      <c r="C52" s="1085"/>
      <c r="D52" s="1085"/>
      <c r="E52" s="1085"/>
      <c r="F52" s="1085"/>
      <c r="G52" s="1085"/>
      <c r="H52" s="1085"/>
      <c r="I52" s="1085"/>
      <c r="J52" s="1085"/>
      <c r="K52" s="1085"/>
      <c r="L52" s="1085"/>
      <c r="M52" s="1085"/>
      <c r="N52" s="1085"/>
      <c r="O52" s="1085"/>
      <c r="P52" s="1085"/>
      <c r="Q52" s="1085"/>
      <c r="R52" s="1085"/>
      <c r="S52" s="1085"/>
      <c r="T52" s="1085"/>
      <c r="U52" s="1085"/>
    </row>
    <row r="53" spans="1:21" x14ac:dyDescent="0.25">
      <c r="A53" s="1085"/>
      <c r="B53" s="1085"/>
      <c r="C53" s="1085"/>
      <c r="D53" s="1085"/>
      <c r="E53" s="1085"/>
      <c r="F53" s="1085"/>
      <c r="G53" s="1085"/>
      <c r="H53" s="1085"/>
      <c r="I53" s="1085"/>
      <c r="J53" s="1085"/>
      <c r="K53" s="1085"/>
      <c r="L53" s="1085"/>
      <c r="M53" s="1085"/>
      <c r="N53" s="1085"/>
      <c r="O53" s="1085"/>
      <c r="P53" s="1085"/>
      <c r="Q53" s="1085"/>
      <c r="R53" s="1085"/>
      <c r="S53" s="1085"/>
      <c r="T53" s="1085"/>
      <c r="U53" s="1085"/>
    </row>
    <row r="54" spans="1:21" x14ac:dyDescent="0.25">
      <c r="A54" s="1085"/>
      <c r="B54" s="1085"/>
      <c r="C54" s="1085"/>
      <c r="D54" s="1085"/>
      <c r="E54" s="1085"/>
      <c r="F54" s="1085"/>
      <c r="G54" s="1085"/>
      <c r="H54" s="1085"/>
      <c r="I54" s="1085"/>
      <c r="J54" s="1085"/>
      <c r="K54" s="1085"/>
      <c r="L54" s="1085"/>
      <c r="M54" s="1085"/>
      <c r="N54" s="1085"/>
      <c r="O54" s="1085"/>
      <c r="P54" s="1085"/>
      <c r="Q54" s="1085"/>
      <c r="R54" s="1085"/>
      <c r="S54" s="1085"/>
      <c r="T54" s="1085"/>
      <c r="U54" s="1085"/>
    </row>
    <row r="55" spans="1:21" x14ac:dyDescent="0.25">
      <c r="A55" s="1085"/>
      <c r="B55" s="1085"/>
      <c r="C55" s="1085"/>
      <c r="D55" s="1085"/>
      <c r="E55" s="1085"/>
      <c r="F55" s="1085"/>
      <c r="G55" s="1085"/>
      <c r="H55" s="1085"/>
      <c r="I55" s="1085"/>
      <c r="J55" s="1085"/>
      <c r="K55" s="1085"/>
      <c r="L55" s="1085"/>
      <c r="M55" s="1085"/>
      <c r="N55" s="1085"/>
      <c r="O55" s="1085"/>
      <c r="P55" s="1085"/>
      <c r="Q55" s="1085"/>
      <c r="R55" s="1085"/>
      <c r="S55" s="1085"/>
      <c r="T55" s="1085"/>
      <c r="U55" s="1085"/>
    </row>
    <row r="56" spans="1:21" x14ac:dyDescent="0.25">
      <c r="A56" s="1085"/>
      <c r="B56" s="1085"/>
      <c r="C56" s="1085"/>
      <c r="D56" s="1085"/>
      <c r="E56" s="1085"/>
      <c r="F56" s="1085"/>
      <c r="G56" s="1085"/>
      <c r="H56" s="1085"/>
      <c r="I56" s="1085"/>
      <c r="J56" s="1085"/>
      <c r="K56" s="1085"/>
      <c r="L56" s="1085"/>
      <c r="M56" s="1085"/>
      <c r="N56" s="1085"/>
      <c r="O56" s="1085"/>
      <c r="P56" s="1085"/>
      <c r="Q56" s="1085"/>
      <c r="R56" s="1085"/>
      <c r="S56" s="1085"/>
      <c r="T56" s="1085"/>
      <c r="U56" s="1085"/>
    </row>
    <row r="57" spans="1:21" x14ac:dyDescent="0.25">
      <c r="A57" s="1085"/>
      <c r="B57" s="1085"/>
      <c r="C57" s="1085"/>
      <c r="D57" s="1085"/>
      <c r="E57" s="1085"/>
      <c r="F57" s="1085"/>
      <c r="G57" s="1085"/>
      <c r="H57" s="1085"/>
      <c r="I57" s="1085"/>
      <c r="J57" s="1085"/>
      <c r="K57" s="1085"/>
      <c r="L57" s="1085"/>
      <c r="M57" s="1085"/>
      <c r="N57" s="1085"/>
      <c r="O57" s="1085"/>
      <c r="P57" s="1085"/>
      <c r="Q57" s="1085"/>
      <c r="R57" s="1085"/>
      <c r="S57" s="1085"/>
      <c r="T57" s="1085"/>
      <c r="U57" s="1085"/>
    </row>
    <row r="58" spans="1:21" x14ac:dyDescent="0.25">
      <c r="A58" s="1085"/>
      <c r="B58" s="1085"/>
      <c r="C58" s="1085"/>
      <c r="D58" s="1085"/>
      <c r="E58" s="1085"/>
      <c r="F58" s="1085"/>
      <c r="G58" s="1085"/>
      <c r="H58" s="1085"/>
      <c r="I58" s="1085"/>
      <c r="J58" s="1085"/>
      <c r="K58" s="1085"/>
      <c r="L58" s="1085"/>
      <c r="M58" s="1085"/>
      <c r="N58" s="1085"/>
      <c r="O58" s="1085"/>
      <c r="P58" s="1085"/>
      <c r="Q58" s="1085"/>
      <c r="R58" s="1085"/>
      <c r="S58" s="1085"/>
      <c r="T58" s="1085"/>
      <c r="U58" s="1085"/>
    </row>
    <row r="59" spans="1:21" x14ac:dyDescent="0.25">
      <c r="A59" s="1085"/>
      <c r="B59" s="1085"/>
      <c r="C59" s="1085"/>
      <c r="D59" s="1085"/>
      <c r="E59" s="1085"/>
      <c r="F59" s="1085"/>
      <c r="G59" s="1085"/>
      <c r="H59" s="1085"/>
      <c r="I59" s="1085"/>
      <c r="J59" s="1085"/>
      <c r="K59" s="1085"/>
      <c r="L59" s="1085"/>
      <c r="M59" s="1085"/>
      <c r="N59" s="1085"/>
      <c r="O59" s="1085"/>
      <c r="P59" s="1085"/>
      <c r="Q59" s="1085"/>
      <c r="R59" s="1085"/>
      <c r="S59" s="1085"/>
      <c r="T59" s="1085"/>
      <c r="U59" s="1085"/>
    </row>
    <row r="60" spans="1:21" x14ac:dyDescent="0.25">
      <c r="A60" s="1085"/>
      <c r="B60" s="1085"/>
      <c r="C60" s="1085"/>
      <c r="D60" s="1085"/>
      <c r="E60" s="1085"/>
      <c r="F60" s="1085"/>
      <c r="G60" s="1085"/>
      <c r="H60" s="1085"/>
      <c r="I60" s="1085"/>
      <c r="J60" s="1085"/>
      <c r="K60" s="1085"/>
      <c r="L60" s="1085"/>
      <c r="M60" s="1085"/>
      <c r="N60" s="1085"/>
      <c r="O60" s="1085"/>
      <c r="P60" s="1085"/>
      <c r="Q60" s="1085"/>
      <c r="R60" s="1085"/>
      <c r="S60" s="1085"/>
      <c r="T60" s="1085"/>
      <c r="U60" s="1085"/>
    </row>
    <row r="61" spans="1:21" x14ac:dyDescent="0.25">
      <c r="A61" s="1085"/>
      <c r="B61" s="1085"/>
      <c r="C61" s="1085"/>
      <c r="D61" s="1085"/>
      <c r="E61" s="1085"/>
      <c r="F61" s="1085"/>
      <c r="G61" s="1085"/>
      <c r="H61" s="1085"/>
      <c r="I61" s="1085"/>
      <c r="J61" s="1085"/>
      <c r="K61" s="1085"/>
      <c r="L61" s="1085"/>
      <c r="M61" s="1085"/>
      <c r="N61" s="1085"/>
      <c r="O61" s="1085"/>
      <c r="P61" s="1085"/>
      <c r="Q61" s="1085"/>
      <c r="R61" s="1085"/>
      <c r="S61" s="1085"/>
      <c r="T61" s="1085"/>
      <c r="U61" s="1085"/>
    </row>
    <row r="62" spans="1:21" x14ac:dyDescent="0.25">
      <c r="A62" s="1085"/>
      <c r="B62" s="1085"/>
      <c r="C62" s="1085"/>
      <c r="D62" s="1085"/>
      <c r="E62" s="1085"/>
      <c r="F62" s="1085"/>
      <c r="G62" s="1085"/>
      <c r="H62" s="1085"/>
      <c r="I62" s="1085"/>
      <c r="J62" s="1085"/>
      <c r="K62" s="1085"/>
      <c r="L62" s="1085"/>
      <c r="M62" s="1085"/>
      <c r="N62" s="1085"/>
      <c r="O62" s="1085"/>
      <c r="P62" s="1085"/>
      <c r="Q62" s="1085"/>
      <c r="R62" s="1085"/>
      <c r="S62" s="1085"/>
      <c r="T62" s="1085"/>
      <c r="U62" s="1085"/>
    </row>
    <row r="63" spans="1:21" x14ac:dyDescent="0.25">
      <c r="A63" s="1085"/>
      <c r="B63" s="1085"/>
      <c r="C63" s="1085"/>
      <c r="D63" s="1085"/>
      <c r="E63" s="1085"/>
      <c r="F63" s="1085"/>
      <c r="G63" s="1085"/>
      <c r="H63" s="1085"/>
      <c r="I63" s="1085"/>
      <c r="J63" s="1085"/>
      <c r="K63" s="1085"/>
      <c r="L63" s="1085"/>
      <c r="M63" s="1085"/>
      <c r="N63" s="1085"/>
      <c r="O63" s="1085"/>
      <c r="P63" s="1085"/>
      <c r="Q63" s="1085"/>
      <c r="R63" s="1085"/>
      <c r="S63" s="1085"/>
      <c r="T63" s="1085"/>
      <c r="U63" s="1085"/>
    </row>
    <row r="64" spans="1:21" x14ac:dyDescent="0.25">
      <c r="A64" s="1085"/>
      <c r="B64" s="1085"/>
      <c r="C64" s="1085"/>
      <c r="D64" s="1085"/>
      <c r="E64" s="1085"/>
      <c r="F64" s="1085"/>
      <c r="G64" s="1085"/>
      <c r="H64" s="1085"/>
      <c r="I64" s="1085"/>
      <c r="J64" s="1085"/>
      <c r="K64" s="1085"/>
      <c r="L64" s="1085"/>
      <c r="M64" s="1085"/>
      <c r="N64" s="1085"/>
      <c r="O64" s="1085"/>
      <c r="P64" s="1085"/>
      <c r="Q64" s="1085"/>
      <c r="R64" s="1085"/>
      <c r="S64" s="1085"/>
      <c r="T64" s="1085"/>
      <c r="U64" s="1085"/>
    </row>
    <row r="65" spans="1:21" x14ac:dyDescent="0.25">
      <c r="A65" s="1085"/>
      <c r="B65" s="1085"/>
      <c r="C65" s="1085"/>
      <c r="D65" s="1085"/>
      <c r="E65" s="1085"/>
      <c r="F65" s="1085"/>
      <c r="G65" s="1085"/>
      <c r="H65" s="1085"/>
      <c r="I65" s="1085"/>
      <c r="J65" s="1085"/>
      <c r="K65" s="1085"/>
      <c r="L65" s="1085"/>
      <c r="M65" s="1085"/>
      <c r="N65" s="1085"/>
      <c r="O65" s="1085"/>
      <c r="P65" s="1085"/>
      <c r="Q65" s="1085"/>
      <c r="R65" s="1085"/>
      <c r="S65" s="1085"/>
      <c r="T65" s="1085"/>
      <c r="U65" s="1085"/>
    </row>
    <row r="66" spans="1:21" x14ac:dyDescent="0.25">
      <c r="A66" s="1085"/>
      <c r="B66" s="1085"/>
      <c r="C66" s="1085"/>
      <c r="D66" s="1085"/>
      <c r="E66" s="1085"/>
      <c r="F66" s="1085"/>
      <c r="G66" s="1085"/>
      <c r="H66" s="1085"/>
      <c r="I66" s="1085"/>
      <c r="J66" s="1085"/>
      <c r="K66" s="1085"/>
      <c r="L66" s="1085"/>
      <c r="M66" s="1085"/>
      <c r="N66" s="1085"/>
      <c r="O66" s="1085"/>
      <c r="P66" s="1085"/>
      <c r="Q66" s="1085"/>
      <c r="R66" s="1085"/>
      <c r="S66" s="1085"/>
      <c r="T66" s="1085"/>
      <c r="U66" s="1085"/>
    </row>
    <row r="67" spans="1:21" x14ac:dyDescent="0.25">
      <c r="A67" s="1085"/>
      <c r="B67" s="1085"/>
      <c r="C67" s="1085"/>
      <c r="D67" s="1085"/>
      <c r="E67" s="1085"/>
      <c r="F67" s="1085"/>
      <c r="G67" s="1085"/>
      <c r="H67" s="1085"/>
      <c r="I67" s="1085"/>
      <c r="J67" s="1085"/>
      <c r="K67" s="1085"/>
      <c r="L67" s="1085"/>
      <c r="M67" s="1085"/>
      <c r="N67" s="1085"/>
      <c r="O67" s="1085"/>
      <c r="P67" s="1085"/>
      <c r="Q67" s="1085"/>
      <c r="R67" s="1085"/>
      <c r="S67" s="1085"/>
      <c r="T67" s="1085"/>
      <c r="U67" s="1085"/>
    </row>
    <row r="68" spans="1:21" x14ac:dyDescent="0.25">
      <c r="A68" s="1085"/>
      <c r="B68" s="1085"/>
      <c r="C68" s="1085"/>
      <c r="D68" s="1085"/>
      <c r="E68" s="1085"/>
      <c r="F68" s="1085"/>
      <c r="G68" s="1085"/>
      <c r="H68" s="1085"/>
      <c r="I68" s="1085"/>
      <c r="J68" s="1085"/>
      <c r="K68" s="1085"/>
      <c r="L68" s="1085"/>
      <c r="M68" s="1085"/>
      <c r="N68" s="1085"/>
      <c r="O68" s="1085"/>
      <c r="P68" s="1085"/>
      <c r="Q68" s="1085"/>
      <c r="R68" s="1085"/>
      <c r="S68" s="1085"/>
      <c r="T68" s="1085"/>
      <c r="U68" s="1085"/>
    </row>
    <row r="69" spans="1:21" x14ac:dyDescent="0.25">
      <c r="A69" s="1085"/>
      <c r="B69" s="1085"/>
      <c r="C69" s="1085"/>
      <c r="D69" s="1085"/>
      <c r="E69" s="1085"/>
      <c r="F69" s="1085"/>
      <c r="G69" s="1085"/>
      <c r="H69" s="1085"/>
      <c r="I69" s="1085"/>
      <c r="J69" s="1085"/>
      <c r="K69" s="1085"/>
      <c r="L69" s="1085"/>
      <c r="M69" s="1085"/>
      <c r="N69" s="1085"/>
      <c r="O69" s="1085"/>
      <c r="P69" s="1085"/>
      <c r="Q69" s="1085"/>
      <c r="R69" s="1085"/>
      <c r="S69" s="1085"/>
      <c r="T69" s="1085"/>
      <c r="U69" s="1085"/>
    </row>
    <row r="70" spans="1:21" x14ac:dyDescent="0.25">
      <c r="A70" s="1085"/>
      <c r="B70" s="1085"/>
      <c r="C70" s="1085"/>
      <c r="D70" s="1085"/>
      <c r="E70" s="1085"/>
      <c r="F70" s="1085"/>
      <c r="G70" s="1085"/>
      <c r="H70" s="1085"/>
      <c r="I70" s="1085"/>
      <c r="J70" s="1085"/>
      <c r="K70" s="1085"/>
      <c r="L70" s="1085"/>
      <c r="M70" s="1085"/>
      <c r="N70" s="1085"/>
      <c r="O70" s="1085"/>
      <c r="P70" s="1085"/>
      <c r="Q70" s="1085"/>
      <c r="R70" s="1085"/>
      <c r="S70" s="1085"/>
      <c r="T70" s="1085"/>
      <c r="U70" s="1085"/>
    </row>
    <row r="71" spans="1:21" x14ac:dyDescent="0.25">
      <c r="A71" s="1085"/>
      <c r="B71" s="1085"/>
      <c r="C71" s="1085"/>
      <c r="D71" s="1085"/>
      <c r="E71" s="1085"/>
      <c r="F71" s="1085"/>
      <c r="G71" s="1085"/>
      <c r="H71" s="1085"/>
      <c r="I71" s="1085"/>
      <c r="J71" s="1085"/>
      <c r="K71" s="1085"/>
      <c r="L71" s="1085"/>
      <c r="M71" s="1085"/>
      <c r="N71" s="1085"/>
      <c r="O71" s="1085"/>
      <c r="P71" s="1085"/>
      <c r="Q71" s="1085"/>
      <c r="R71" s="1085"/>
      <c r="S71" s="1085"/>
      <c r="T71" s="1085"/>
      <c r="U71" s="1085"/>
    </row>
    <row r="72" spans="1:21" x14ac:dyDescent="0.25">
      <c r="A72" s="1085"/>
      <c r="B72" s="1085"/>
      <c r="C72" s="1085"/>
      <c r="D72" s="1085"/>
      <c r="E72" s="1085"/>
      <c r="F72" s="1085"/>
      <c r="G72" s="1085"/>
      <c r="H72" s="1085"/>
      <c r="I72" s="1085"/>
      <c r="J72" s="1085"/>
      <c r="K72" s="1085"/>
      <c r="L72" s="1085"/>
      <c r="M72" s="1085"/>
      <c r="N72" s="1085"/>
      <c r="O72" s="1085"/>
      <c r="P72" s="1085"/>
      <c r="Q72" s="1085"/>
      <c r="R72" s="1085"/>
      <c r="S72" s="1085"/>
      <c r="T72" s="1085"/>
      <c r="U72" s="1085"/>
    </row>
    <row r="73" spans="1:21" x14ac:dyDescent="0.25">
      <c r="A73" s="1085"/>
      <c r="B73" s="1085"/>
      <c r="C73" s="1085"/>
      <c r="D73" s="1085"/>
      <c r="E73" s="1085"/>
      <c r="F73" s="1085"/>
      <c r="G73" s="1085"/>
      <c r="H73" s="1085"/>
      <c r="I73" s="1085"/>
      <c r="J73" s="1085"/>
      <c r="K73" s="1085"/>
      <c r="L73" s="1085"/>
      <c r="M73" s="1085"/>
      <c r="N73" s="1085"/>
      <c r="O73" s="1085"/>
      <c r="P73" s="1085"/>
      <c r="Q73" s="1085"/>
      <c r="R73" s="1085"/>
      <c r="S73" s="1085"/>
      <c r="T73" s="1085"/>
      <c r="U73" s="1085"/>
    </row>
    <row r="74" spans="1:21" x14ac:dyDescent="0.25">
      <c r="A74" s="1085"/>
      <c r="B74" s="1085"/>
      <c r="C74" s="1085"/>
      <c r="D74" s="1085"/>
      <c r="E74" s="1085"/>
      <c r="F74" s="1085"/>
      <c r="G74" s="1085"/>
      <c r="H74" s="1085"/>
      <c r="I74" s="1085"/>
      <c r="J74" s="1085"/>
      <c r="K74" s="1085"/>
      <c r="L74" s="1085"/>
      <c r="M74" s="1085"/>
      <c r="N74" s="1085"/>
      <c r="O74" s="1085"/>
      <c r="P74" s="1085"/>
      <c r="Q74" s="1085"/>
      <c r="R74" s="1085"/>
      <c r="S74" s="1085"/>
      <c r="T74" s="1085"/>
      <c r="U74" s="1085"/>
    </row>
    <row r="75" spans="1:21" x14ac:dyDescent="0.25">
      <c r="A75" s="1085"/>
      <c r="B75" s="1085"/>
      <c r="C75" s="1085"/>
      <c r="D75" s="1085"/>
      <c r="E75" s="1085"/>
      <c r="F75" s="1085"/>
      <c r="G75" s="1085"/>
      <c r="H75" s="1085"/>
      <c r="I75" s="1085"/>
      <c r="J75" s="1085"/>
      <c r="K75" s="1085"/>
      <c r="L75" s="1085"/>
      <c r="M75" s="1085"/>
      <c r="N75" s="1085"/>
      <c r="O75" s="1085"/>
      <c r="P75" s="1085"/>
      <c r="Q75" s="1085"/>
      <c r="R75" s="1085"/>
      <c r="S75" s="1085"/>
      <c r="T75" s="1085"/>
      <c r="U75" s="1085"/>
    </row>
    <row r="76" spans="1:21" x14ac:dyDescent="0.25">
      <c r="A76" s="1085"/>
      <c r="B76" s="1085"/>
      <c r="C76" s="1085"/>
      <c r="D76" s="1085"/>
      <c r="E76" s="1085"/>
      <c r="F76" s="1085"/>
      <c r="G76" s="1085"/>
      <c r="H76" s="1085"/>
      <c r="I76" s="1085"/>
      <c r="J76" s="1085"/>
      <c r="K76" s="1085"/>
      <c r="L76" s="1085"/>
      <c r="M76" s="1085"/>
      <c r="N76" s="1085"/>
      <c r="O76" s="1085"/>
      <c r="P76" s="1085"/>
      <c r="Q76" s="1085"/>
      <c r="R76" s="1085"/>
      <c r="S76" s="1085"/>
      <c r="T76" s="1085"/>
      <c r="U76" s="1085"/>
    </row>
    <row r="77" spans="1:21" x14ac:dyDescent="0.25">
      <c r="A77" s="1085"/>
      <c r="B77" s="1085"/>
      <c r="C77" s="1085"/>
      <c r="D77" s="1085"/>
      <c r="E77" s="1085"/>
      <c r="F77" s="1085"/>
      <c r="G77" s="1085"/>
      <c r="H77" s="1085"/>
      <c r="I77" s="1085"/>
      <c r="J77" s="1085"/>
      <c r="K77" s="1085"/>
      <c r="L77" s="1085"/>
      <c r="M77" s="1085"/>
      <c r="N77" s="1085"/>
      <c r="O77" s="1085"/>
      <c r="P77" s="1085"/>
      <c r="Q77" s="1085"/>
      <c r="R77" s="1085"/>
      <c r="S77" s="1085"/>
      <c r="T77" s="1085"/>
      <c r="U77" s="1085"/>
    </row>
    <row r="78" spans="1:21" x14ac:dyDescent="0.25">
      <c r="A78" s="1085"/>
      <c r="B78" s="1085"/>
      <c r="C78" s="1085"/>
      <c r="D78" s="1085"/>
      <c r="E78" s="1085"/>
      <c r="F78" s="1085"/>
      <c r="G78" s="1085"/>
      <c r="H78" s="1085"/>
      <c r="I78" s="1085"/>
      <c r="J78" s="1085"/>
      <c r="K78" s="1085"/>
      <c r="L78" s="1085"/>
      <c r="M78" s="1085"/>
      <c r="N78" s="1085"/>
      <c r="O78" s="1085"/>
      <c r="P78" s="1085"/>
      <c r="Q78" s="1085"/>
      <c r="R78" s="1085"/>
      <c r="S78" s="1085"/>
      <c r="T78" s="1085"/>
      <c r="U78" s="1085"/>
    </row>
    <row r="79" spans="1:21" x14ac:dyDescent="0.25">
      <c r="A79" s="1085"/>
      <c r="B79" s="1085"/>
      <c r="C79" s="1085"/>
      <c r="D79" s="1085"/>
      <c r="E79" s="1085"/>
      <c r="F79" s="1085"/>
      <c r="G79" s="1085"/>
      <c r="H79" s="1085"/>
      <c r="I79" s="1085"/>
      <c r="J79" s="1085"/>
      <c r="K79" s="1085"/>
      <c r="L79" s="1085"/>
      <c r="M79" s="1085"/>
      <c r="N79" s="1085"/>
      <c r="O79" s="1085"/>
      <c r="P79" s="1085"/>
      <c r="Q79" s="1085"/>
      <c r="R79" s="1085"/>
      <c r="S79" s="1085"/>
      <c r="T79" s="1085"/>
      <c r="U79" s="1085"/>
    </row>
    <row r="80" spans="1:21" x14ac:dyDescent="0.25">
      <c r="A80" s="1085"/>
      <c r="B80" s="1085"/>
      <c r="C80" s="1085"/>
      <c r="D80" s="1085"/>
      <c r="E80" s="1085"/>
      <c r="F80" s="1085"/>
      <c r="G80" s="1085"/>
      <c r="H80" s="1085"/>
      <c r="I80" s="1085"/>
      <c r="J80" s="1085"/>
      <c r="K80" s="1085"/>
      <c r="L80" s="1085"/>
      <c r="M80" s="1085"/>
      <c r="N80" s="1085"/>
      <c r="O80" s="1085"/>
      <c r="P80" s="1085"/>
      <c r="Q80" s="1085"/>
      <c r="R80" s="1085"/>
      <c r="S80" s="1085"/>
      <c r="T80" s="1085"/>
      <c r="U80" s="1085"/>
    </row>
    <row r="81" spans="1:21" x14ac:dyDescent="0.25">
      <c r="A81" s="1085"/>
      <c r="B81" s="1085"/>
      <c r="C81" s="1085"/>
      <c r="D81" s="1085"/>
      <c r="E81" s="1085"/>
      <c r="F81" s="1085"/>
      <c r="G81" s="1085"/>
      <c r="H81" s="1085"/>
      <c r="I81" s="1085"/>
      <c r="J81" s="1085"/>
      <c r="K81" s="1085"/>
      <c r="L81" s="1085"/>
      <c r="M81" s="1085"/>
      <c r="N81" s="1085"/>
      <c r="O81" s="1085"/>
      <c r="P81" s="1085"/>
      <c r="Q81" s="1085"/>
      <c r="R81" s="1085"/>
      <c r="S81" s="1085"/>
      <c r="T81" s="1085"/>
      <c r="U81" s="1085"/>
    </row>
    <row r="82" spans="1:21" x14ac:dyDescent="0.25">
      <c r="A82" s="1085"/>
      <c r="B82" s="1085"/>
      <c r="C82" s="1085"/>
      <c r="D82" s="1085"/>
      <c r="E82" s="1085"/>
      <c r="F82" s="1085"/>
      <c r="G82" s="1085"/>
      <c r="H82" s="1085"/>
      <c r="I82" s="1085"/>
      <c r="J82" s="1085"/>
      <c r="K82" s="1085"/>
      <c r="L82" s="1085"/>
      <c r="M82" s="1085"/>
      <c r="N82" s="1085"/>
      <c r="O82" s="1085"/>
      <c r="P82" s="1085"/>
      <c r="Q82" s="1085"/>
      <c r="R82" s="1085"/>
      <c r="S82" s="1085"/>
      <c r="T82" s="1085"/>
      <c r="U82" s="1085"/>
    </row>
    <row r="83" spans="1:21" x14ac:dyDescent="0.25">
      <c r="A83" s="1085"/>
      <c r="B83" s="1085"/>
      <c r="C83" s="1085"/>
      <c r="D83" s="1085"/>
      <c r="E83" s="1085"/>
      <c r="F83" s="1085"/>
      <c r="G83" s="1085"/>
      <c r="H83" s="1085"/>
      <c r="I83" s="1085"/>
      <c r="J83" s="1085"/>
      <c r="K83" s="1085"/>
      <c r="L83" s="1085"/>
      <c r="M83" s="1085"/>
      <c r="N83" s="1085"/>
      <c r="O83" s="1085"/>
      <c r="P83" s="1085"/>
      <c r="Q83" s="1085"/>
      <c r="R83" s="1085"/>
      <c r="S83" s="1085"/>
      <c r="T83" s="1085"/>
      <c r="U83" s="1085"/>
    </row>
    <row r="84" spans="1:21" x14ac:dyDescent="0.25">
      <c r="A84" s="1085"/>
      <c r="B84" s="1085"/>
      <c r="C84" s="1085"/>
      <c r="D84" s="1085"/>
      <c r="E84" s="1085"/>
      <c r="F84" s="1085"/>
      <c r="G84" s="1085"/>
      <c r="H84" s="1085"/>
      <c r="I84" s="1085"/>
      <c r="J84" s="1085"/>
      <c r="K84" s="1085"/>
      <c r="L84" s="1085"/>
      <c r="M84" s="1085"/>
      <c r="N84" s="1085"/>
      <c r="O84" s="1085"/>
      <c r="P84" s="1085"/>
      <c r="Q84" s="1085"/>
      <c r="R84" s="1085"/>
      <c r="S84" s="1085"/>
      <c r="T84" s="1085"/>
      <c r="U84" s="1085"/>
    </row>
    <row r="85" spans="1:21" x14ac:dyDescent="0.25">
      <c r="A85" s="1085"/>
      <c r="B85" s="1085"/>
      <c r="C85" s="1085"/>
      <c r="D85" s="1085"/>
      <c r="E85" s="1085"/>
      <c r="F85" s="1085"/>
      <c r="G85" s="1085"/>
      <c r="H85" s="1085"/>
      <c r="I85" s="1085"/>
      <c r="J85" s="1085"/>
      <c r="K85" s="1085"/>
      <c r="L85" s="1085"/>
      <c r="M85" s="1085"/>
      <c r="N85" s="1085"/>
      <c r="O85" s="1085"/>
      <c r="P85" s="1085"/>
      <c r="Q85" s="1085"/>
      <c r="R85" s="1085"/>
      <c r="S85" s="1085"/>
      <c r="T85" s="1085"/>
      <c r="U85" s="1085"/>
    </row>
    <row r="86" spans="1:21" x14ac:dyDescent="0.25">
      <c r="A86" s="1085"/>
      <c r="B86" s="1085"/>
      <c r="C86" s="1085"/>
      <c r="D86" s="1085"/>
      <c r="E86" s="1085"/>
      <c r="F86" s="1085"/>
      <c r="G86" s="1085"/>
      <c r="H86" s="1085"/>
      <c r="I86" s="1085"/>
      <c r="J86" s="1085"/>
      <c r="K86" s="1085"/>
      <c r="L86" s="1085"/>
      <c r="M86" s="1085"/>
      <c r="N86" s="1085"/>
      <c r="O86" s="1085"/>
      <c r="P86" s="1085"/>
      <c r="Q86" s="1085"/>
      <c r="R86" s="1085"/>
      <c r="S86" s="1085"/>
      <c r="T86" s="1085"/>
      <c r="U86" s="1085"/>
    </row>
    <row r="87" spans="1:21" x14ac:dyDescent="0.25">
      <c r="A87" s="1085"/>
      <c r="B87" s="1085"/>
      <c r="C87" s="1085"/>
      <c r="D87" s="1085"/>
      <c r="E87" s="1085"/>
      <c r="F87" s="1085"/>
      <c r="G87" s="1085"/>
      <c r="H87" s="1085"/>
      <c r="I87" s="1085"/>
      <c r="J87" s="1085"/>
      <c r="K87" s="1085"/>
      <c r="L87" s="1085"/>
      <c r="M87" s="1085"/>
      <c r="N87" s="1085"/>
      <c r="O87" s="1085"/>
      <c r="P87" s="1085"/>
      <c r="Q87" s="1085"/>
      <c r="R87" s="1085"/>
      <c r="S87" s="1085"/>
      <c r="T87" s="1085"/>
      <c r="U87" s="1085"/>
    </row>
    <row r="88" spans="1:21" x14ac:dyDescent="0.25">
      <c r="A88" s="1085"/>
      <c r="B88" s="1085"/>
      <c r="C88" s="1085"/>
      <c r="D88" s="1085"/>
      <c r="E88" s="1085"/>
      <c r="F88" s="1085"/>
      <c r="G88" s="1085"/>
      <c r="H88" s="1085"/>
      <c r="I88" s="1085"/>
      <c r="J88" s="1085"/>
      <c r="K88" s="1085"/>
      <c r="L88" s="1085"/>
      <c r="M88" s="1085"/>
      <c r="N88" s="1085"/>
      <c r="O88" s="1085"/>
      <c r="P88" s="1085"/>
      <c r="Q88" s="1085"/>
      <c r="R88" s="1085"/>
      <c r="S88" s="1085"/>
      <c r="T88" s="1085"/>
      <c r="U88" s="1085"/>
    </row>
    <row r="89" spans="1:21" x14ac:dyDescent="0.25">
      <c r="A89" s="1085"/>
      <c r="B89" s="1085"/>
      <c r="C89" s="1085"/>
      <c r="D89" s="1085"/>
      <c r="E89" s="1085"/>
      <c r="F89" s="1085"/>
      <c r="G89" s="1085"/>
      <c r="H89" s="1085"/>
      <c r="I89" s="1085"/>
      <c r="J89" s="1085"/>
      <c r="K89" s="1085"/>
      <c r="L89" s="1085"/>
      <c r="M89" s="1085"/>
      <c r="N89" s="1085"/>
      <c r="O89" s="1085"/>
      <c r="P89" s="1085"/>
      <c r="Q89" s="1085"/>
      <c r="R89" s="1085"/>
      <c r="S89" s="1085"/>
      <c r="T89" s="1085"/>
      <c r="U89" s="1085"/>
    </row>
    <row r="90" spans="1:21" x14ac:dyDescent="0.25">
      <c r="A90" s="1085"/>
      <c r="B90" s="1085"/>
      <c r="C90" s="1085"/>
      <c r="D90" s="1085"/>
      <c r="E90" s="1085"/>
      <c r="F90" s="1085"/>
      <c r="G90" s="1085"/>
      <c r="H90" s="1085"/>
      <c r="I90" s="1085"/>
      <c r="J90" s="1085"/>
      <c r="K90" s="1085"/>
      <c r="L90" s="1085"/>
      <c r="M90" s="1085"/>
      <c r="N90" s="1085"/>
      <c r="O90" s="1085"/>
      <c r="P90" s="1085"/>
      <c r="Q90" s="1085"/>
      <c r="R90" s="1085"/>
      <c r="S90" s="1085"/>
      <c r="T90" s="1085"/>
      <c r="U90" s="1085"/>
    </row>
    <row r="91" spans="1:21" x14ac:dyDescent="0.25">
      <c r="A91" s="1085"/>
      <c r="B91" s="1085"/>
      <c r="C91" s="1085"/>
      <c r="D91" s="1085"/>
      <c r="E91" s="1085"/>
      <c r="F91" s="1085"/>
      <c r="G91" s="1085"/>
      <c r="H91" s="1085"/>
      <c r="I91" s="1085"/>
      <c r="J91" s="1085"/>
      <c r="K91" s="1085"/>
      <c r="L91" s="1085"/>
      <c r="M91" s="1085"/>
      <c r="N91" s="1085"/>
      <c r="O91" s="1085"/>
      <c r="P91" s="1085"/>
      <c r="Q91" s="1085"/>
      <c r="R91" s="1085"/>
      <c r="S91" s="1085"/>
      <c r="T91" s="1085"/>
      <c r="U91" s="1085"/>
    </row>
    <row r="92" spans="1:21" x14ac:dyDescent="0.25">
      <c r="A92" s="1085"/>
      <c r="B92" s="1085"/>
      <c r="C92" s="1085"/>
      <c r="D92" s="1085"/>
      <c r="E92" s="1085"/>
      <c r="F92" s="1085"/>
      <c r="G92" s="1085"/>
      <c r="H92" s="1085"/>
      <c r="I92" s="1085"/>
      <c r="J92" s="1085"/>
      <c r="K92" s="1085"/>
      <c r="L92" s="1085"/>
      <c r="M92" s="1085"/>
      <c r="N92" s="1085"/>
      <c r="O92" s="1085"/>
      <c r="P92" s="1085"/>
      <c r="Q92" s="1085"/>
      <c r="R92" s="1085"/>
      <c r="S92" s="1085"/>
      <c r="T92" s="1085"/>
      <c r="U92" s="1085"/>
    </row>
    <row r="93" spans="1:21" x14ac:dyDescent="0.25">
      <c r="A93" s="1085"/>
      <c r="B93" s="1085"/>
      <c r="C93" s="1085"/>
      <c r="D93" s="1085"/>
      <c r="E93" s="1085"/>
      <c r="F93" s="1085"/>
      <c r="G93" s="1085"/>
      <c r="H93" s="1085"/>
      <c r="I93" s="1085"/>
      <c r="J93" s="1085"/>
      <c r="K93" s="1085"/>
      <c r="L93" s="1085"/>
      <c r="M93" s="1085"/>
      <c r="N93" s="1085"/>
      <c r="O93" s="1085"/>
      <c r="P93" s="1085"/>
      <c r="Q93" s="1085"/>
      <c r="R93" s="1085"/>
      <c r="S93" s="1085"/>
      <c r="T93" s="1085"/>
      <c r="U93" s="1085"/>
    </row>
    <row r="94" spans="1:21" x14ac:dyDescent="0.25">
      <c r="A94" s="1085"/>
      <c r="B94" s="1085"/>
      <c r="C94" s="1085"/>
      <c r="D94" s="1085"/>
      <c r="E94" s="1085"/>
      <c r="F94" s="1085"/>
      <c r="G94" s="1085"/>
      <c r="H94" s="1085"/>
      <c r="I94" s="1085"/>
      <c r="J94" s="1085"/>
      <c r="K94" s="1085"/>
      <c r="L94" s="1085"/>
      <c r="M94" s="1085"/>
      <c r="N94" s="1085"/>
      <c r="O94" s="1085"/>
      <c r="P94" s="1085"/>
      <c r="Q94" s="1085"/>
      <c r="R94" s="1085"/>
      <c r="S94" s="1085"/>
      <c r="T94" s="1085"/>
      <c r="U94" s="1085"/>
    </row>
    <row r="95" spans="1:21" x14ac:dyDescent="0.25">
      <c r="A95" s="1085"/>
      <c r="B95" s="1085"/>
      <c r="C95" s="1085"/>
      <c r="D95" s="1085"/>
      <c r="E95" s="1085"/>
      <c r="F95" s="1085"/>
      <c r="G95" s="1085"/>
      <c r="H95" s="1085"/>
      <c r="I95" s="1085"/>
      <c r="J95" s="1085"/>
      <c r="K95" s="1085"/>
      <c r="L95" s="1085"/>
      <c r="M95" s="1085"/>
      <c r="N95" s="1085"/>
      <c r="O95" s="1085"/>
      <c r="P95" s="1085"/>
      <c r="Q95" s="1085"/>
      <c r="R95" s="1085"/>
      <c r="S95" s="1085"/>
      <c r="T95" s="1085"/>
      <c r="U95" s="1085"/>
    </row>
    <row r="96" spans="1:21" x14ac:dyDescent="0.25">
      <c r="A96" s="1085"/>
      <c r="B96" s="1085"/>
      <c r="C96" s="1085"/>
      <c r="D96" s="1085"/>
      <c r="E96" s="1085"/>
      <c r="F96" s="1085"/>
      <c r="G96" s="1085"/>
      <c r="H96" s="1085"/>
      <c r="I96" s="1085"/>
      <c r="J96" s="1085"/>
      <c r="K96" s="1085"/>
      <c r="L96" s="1085"/>
      <c r="M96" s="1085"/>
      <c r="N96" s="1085"/>
      <c r="O96" s="1085"/>
      <c r="P96" s="1085"/>
      <c r="Q96" s="1085"/>
      <c r="R96" s="1085"/>
      <c r="S96" s="1085"/>
      <c r="T96" s="1085"/>
      <c r="U96" s="1085"/>
    </row>
    <row r="97" spans="1:21" x14ac:dyDescent="0.25">
      <c r="A97" s="1085"/>
      <c r="B97" s="1085"/>
      <c r="C97" s="1085"/>
      <c r="D97" s="1085"/>
      <c r="E97" s="1085"/>
      <c r="F97" s="1085"/>
      <c r="G97" s="1085"/>
      <c r="H97" s="1085"/>
      <c r="I97" s="1085"/>
      <c r="J97" s="1085"/>
      <c r="K97" s="1085"/>
      <c r="L97" s="1085"/>
      <c r="M97" s="1085"/>
      <c r="N97" s="1085"/>
      <c r="O97" s="1085"/>
      <c r="P97" s="1085"/>
      <c r="Q97" s="1085"/>
      <c r="R97" s="1085"/>
      <c r="S97" s="1085"/>
      <c r="T97" s="1085"/>
      <c r="U97" s="1085"/>
    </row>
    <row r="98" spans="1:21" x14ac:dyDescent="0.25">
      <c r="A98" s="1085"/>
      <c r="B98" s="1085"/>
      <c r="C98" s="1085"/>
      <c r="D98" s="1085"/>
      <c r="E98" s="1085"/>
      <c r="F98" s="1085"/>
      <c r="G98" s="1085"/>
      <c r="H98" s="1085"/>
      <c r="I98" s="1085"/>
      <c r="J98" s="1085"/>
      <c r="K98" s="1085"/>
      <c r="L98" s="1085"/>
      <c r="M98" s="1085"/>
      <c r="N98" s="1085"/>
      <c r="O98" s="1085"/>
      <c r="P98" s="1085"/>
      <c r="Q98" s="1085"/>
      <c r="R98" s="1085"/>
      <c r="S98" s="1085"/>
      <c r="T98" s="1085"/>
      <c r="U98" s="1085"/>
    </row>
    <row r="99" spans="1:21" x14ac:dyDescent="0.25">
      <c r="A99" s="1085"/>
      <c r="B99" s="1085"/>
      <c r="C99" s="1085"/>
      <c r="D99" s="1085"/>
      <c r="E99" s="1085"/>
      <c r="F99" s="1085"/>
      <c r="G99" s="1085"/>
      <c r="H99" s="1085"/>
      <c r="I99" s="1085"/>
      <c r="J99" s="1085"/>
      <c r="K99" s="1085"/>
      <c r="L99" s="1085"/>
      <c r="M99" s="1085"/>
      <c r="N99" s="1085"/>
      <c r="O99" s="1085"/>
      <c r="P99" s="1085"/>
      <c r="Q99" s="1085"/>
      <c r="R99" s="1085"/>
      <c r="S99" s="1085"/>
      <c r="T99" s="1085"/>
      <c r="U99" s="1085"/>
    </row>
    <row r="100" spans="1:21" x14ac:dyDescent="0.25">
      <c r="A100" s="1085"/>
      <c r="B100" s="1085"/>
      <c r="C100" s="1085"/>
      <c r="D100" s="1085"/>
      <c r="E100" s="1085"/>
      <c r="F100" s="1085"/>
      <c r="G100" s="1085"/>
      <c r="H100" s="1085"/>
      <c r="I100" s="1085"/>
      <c r="J100" s="1085"/>
      <c r="K100" s="1085"/>
      <c r="L100" s="1085"/>
      <c r="M100" s="1085"/>
      <c r="N100" s="1085"/>
      <c r="O100" s="1085"/>
      <c r="P100" s="1085"/>
      <c r="Q100" s="1085"/>
      <c r="R100" s="1085"/>
      <c r="S100" s="1085"/>
      <c r="T100" s="1085"/>
      <c r="U100" s="1085"/>
    </row>
    <row r="101" spans="1:21" x14ac:dyDescent="0.25">
      <c r="A101" s="1085"/>
      <c r="B101" s="1085"/>
      <c r="C101" s="1085"/>
      <c r="D101" s="1085"/>
      <c r="E101" s="1085"/>
      <c r="F101" s="1085"/>
      <c r="G101" s="1085"/>
      <c r="H101" s="1085"/>
      <c r="I101" s="1085"/>
      <c r="J101" s="1085"/>
      <c r="K101" s="1085"/>
      <c r="L101" s="1085"/>
      <c r="M101" s="1085"/>
      <c r="N101" s="1085"/>
      <c r="O101" s="1085"/>
      <c r="P101" s="1085"/>
      <c r="Q101" s="1085"/>
      <c r="R101" s="1085"/>
      <c r="S101" s="1085"/>
      <c r="T101" s="1085"/>
      <c r="U101" s="1085"/>
    </row>
    <row r="102" spans="1:21" x14ac:dyDescent="0.25">
      <c r="A102" s="1085"/>
      <c r="B102" s="1085"/>
      <c r="C102" s="1085"/>
      <c r="D102" s="1085"/>
      <c r="E102" s="1085"/>
      <c r="F102" s="1085"/>
      <c r="G102" s="1085"/>
      <c r="H102" s="1085"/>
      <c r="I102" s="1085"/>
      <c r="J102" s="1085"/>
      <c r="K102" s="1085"/>
      <c r="L102" s="1085"/>
      <c r="M102" s="1085"/>
      <c r="N102" s="1085"/>
      <c r="O102" s="1085"/>
      <c r="P102" s="1085"/>
      <c r="Q102" s="1085"/>
      <c r="R102" s="1085"/>
      <c r="S102" s="1085"/>
      <c r="T102" s="1085"/>
      <c r="U102" s="1085"/>
    </row>
    <row r="103" spans="1:21" x14ac:dyDescent="0.25">
      <c r="A103" s="1085"/>
      <c r="B103" s="1085"/>
      <c r="C103" s="1085"/>
      <c r="D103" s="1085"/>
      <c r="E103" s="1085"/>
      <c r="F103" s="1085"/>
      <c r="G103" s="1085"/>
      <c r="H103" s="1085"/>
      <c r="I103" s="1085"/>
      <c r="J103" s="1085"/>
      <c r="K103" s="1085"/>
      <c r="L103" s="1085"/>
      <c r="M103" s="1085"/>
      <c r="N103" s="1085"/>
      <c r="O103" s="1085"/>
      <c r="P103" s="1085"/>
      <c r="Q103" s="1085"/>
      <c r="R103" s="1085"/>
      <c r="S103" s="1085"/>
      <c r="T103" s="1085"/>
      <c r="U103" s="1085"/>
    </row>
    <row r="104" spans="1:21" x14ac:dyDescent="0.25">
      <c r="A104" s="1085"/>
      <c r="B104" s="1085"/>
      <c r="C104" s="1085"/>
      <c r="D104" s="1085"/>
      <c r="E104" s="1085"/>
      <c r="F104" s="1085"/>
      <c r="G104" s="1085"/>
      <c r="H104" s="1085"/>
      <c r="I104" s="1085"/>
      <c r="J104" s="1085"/>
      <c r="K104" s="1085"/>
      <c r="L104" s="1085"/>
      <c r="M104" s="1085"/>
      <c r="N104" s="1085"/>
      <c r="O104" s="1085"/>
      <c r="P104" s="1085"/>
      <c r="Q104" s="1085"/>
      <c r="R104" s="1085"/>
      <c r="S104" s="1085"/>
      <c r="T104" s="1085"/>
      <c r="U104" s="1085"/>
    </row>
    <row r="105" spans="1:21" x14ac:dyDescent="0.25">
      <c r="A105" s="1085"/>
      <c r="B105" s="1085"/>
      <c r="C105" s="1085"/>
      <c r="D105" s="1085"/>
      <c r="E105" s="1085"/>
      <c r="F105" s="1085"/>
      <c r="G105" s="1085"/>
      <c r="H105" s="1085"/>
      <c r="I105" s="1085"/>
      <c r="J105" s="1085"/>
      <c r="K105" s="1085"/>
      <c r="L105" s="1085"/>
      <c r="M105" s="1085"/>
      <c r="N105" s="1085"/>
      <c r="O105" s="1085"/>
      <c r="P105" s="1085"/>
      <c r="Q105" s="1085"/>
      <c r="R105" s="1085"/>
      <c r="S105" s="1085"/>
      <c r="T105" s="1085"/>
      <c r="U105" s="1085"/>
    </row>
    <row r="106" spans="1:21" x14ac:dyDescent="0.25">
      <c r="A106" s="1085"/>
      <c r="B106" s="1085"/>
      <c r="C106" s="1085"/>
      <c r="D106" s="1085"/>
      <c r="E106" s="1085"/>
      <c r="F106" s="1085"/>
      <c r="G106" s="1085"/>
      <c r="H106" s="1085"/>
      <c r="I106" s="1085"/>
      <c r="J106" s="1085"/>
      <c r="K106" s="1085"/>
      <c r="L106" s="1085"/>
      <c r="M106" s="1085"/>
      <c r="N106" s="1085"/>
      <c r="O106" s="1085"/>
      <c r="P106" s="1085"/>
      <c r="Q106" s="1085"/>
      <c r="R106" s="1085"/>
      <c r="S106" s="1085"/>
      <c r="T106" s="1085"/>
      <c r="U106" s="1085"/>
    </row>
    <row r="107" spans="1:21" x14ac:dyDescent="0.25">
      <c r="A107" s="1085"/>
      <c r="B107" s="1085"/>
      <c r="C107" s="1085"/>
      <c r="D107" s="1085"/>
      <c r="E107" s="1085"/>
      <c r="F107" s="1085"/>
      <c r="G107" s="1085"/>
      <c r="H107" s="1085"/>
      <c r="I107" s="1085"/>
      <c r="J107" s="1085"/>
      <c r="K107" s="1085"/>
      <c r="L107" s="1085"/>
      <c r="M107" s="1085"/>
      <c r="N107" s="1085"/>
      <c r="O107" s="1085"/>
      <c r="P107" s="1085"/>
      <c r="Q107" s="1085"/>
      <c r="R107" s="1085"/>
      <c r="S107" s="1085"/>
      <c r="T107" s="1085"/>
      <c r="U107" s="1085"/>
    </row>
    <row r="108" spans="1:21" x14ac:dyDescent="0.25">
      <c r="A108" s="1085"/>
      <c r="B108" s="1085"/>
      <c r="C108" s="1085"/>
      <c r="D108" s="1085"/>
      <c r="E108" s="1085"/>
      <c r="F108" s="1085"/>
      <c r="G108" s="1085"/>
      <c r="H108" s="1085"/>
      <c r="I108" s="1085"/>
      <c r="J108" s="1085"/>
      <c r="K108" s="1085"/>
      <c r="L108" s="1085"/>
      <c r="M108" s="1085"/>
      <c r="N108" s="1085"/>
      <c r="O108" s="1085"/>
      <c r="P108" s="1085"/>
      <c r="Q108" s="1085"/>
      <c r="R108" s="1085"/>
      <c r="S108" s="1085"/>
      <c r="T108" s="1085"/>
      <c r="U108" s="1085"/>
    </row>
    <row r="109" spans="1:21" x14ac:dyDescent="0.25">
      <c r="A109" s="1085"/>
      <c r="B109" s="1085"/>
      <c r="C109" s="1085"/>
      <c r="D109" s="1085"/>
      <c r="E109" s="1085"/>
      <c r="F109" s="1085"/>
      <c r="G109" s="1085"/>
      <c r="H109" s="1085"/>
      <c r="I109" s="1085"/>
      <c r="J109" s="1085"/>
      <c r="K109" s="1085"/>
      <c r="L109" s="1085"/>
      <c r="M109" s="1085"/>
      <c r="N109" s="1085"/>
      <c r="O109" s="1085"/>
      <c r="P109" s="1085"/>
      <c r="Q109" s="1085"/>
      <c r="R109" s="1085"/>
      <c r="S109" s="1085"/>
      <c r="T109" s="1085"/>
      <c r="U109" s="1085"/>
    </row>
    <row r="110" spans="1:21" x14ac:dyDescent="0.25">
      <c r="A110" s="1085"/>
      <c r="B110" s="1085"/>
      <c r="C110" s="1085"/>
      <c r="D110" s="1085"/>
      <c r="E110" s="1085"/>
      <c r="F110" s="1085"/>
      <c r="G110" s="1085"/>
      <c r="H110" s="1085"/>
      <c r="I110" s="1085"/>
      <c r="J110" s="1085"/>
      <c r="K110" s="1085"/>
      <c r="L110" s="1085"/>
      <c r="M110" s="1085"/>
      <c r="N110" s="1085"/>
      <c r="O110" s="1085"/>
      <c r="P110" s="1085"/>
      <c r="Q110" s="1085"/>
      <c r="R110" s="1085"/>
      <c r="S110" s="1085"/>
      <c r="T110" s="1085"/>
      <c r="U110" s="1085"/>
    </row>
    <row r="111" spans="1:21" x14ac:dyDescent="0.25">
      <c r="A111" s="1085"/>
      <c r="B111" s="1085"/>
      <c r="C111" s="1085"/>
      <c r="D111" s="1085"/>
      <c r="E111" s="1085"/>
      <c r="F111" s="1085"/>
      <c r="G111" s="1085"/>
      <c r="H111" s="1085"/>
      <c r="I111" s="1085"/>
      <c r="J111" s="1085"/>
      <c r="K111" s="1085"/>
      <c r="L111" s="1085"/>
      <c r="M111" s="1085"/>
      <c r="N111" s="1085"/>
      <c r="O111" s="1085"/>
      <c r="P111" s="1085"/>
      <c r="Q111" s="1085"/>
      <c r="R111" s="1085"/>
      <c r="S111" s="1085"/>
      <c r="T111" s="1085"/>
      <c r="U111" s="1085"/>
    </row>
    <row r="112" spans="1:21" x14ac:dyDescent="0.25">
      <c r="A112" s="1085"/>
      <c r="B112" s="1085"/>
      <c r="C112" s="1085"/>
      <c r="D112" s="1085"/>
      <c r="E112" s="1085"/>
      <c r="F112" s="1085"/>
      <c r="G112" s="1085"/>
      <c r="H112" s="1085"/>
      <c r="I112" s="1085"/>
      <c r="J112" s="1085"/>
      <c r="K112" s="1085"/>
      <c r="L112" s="1085"/>
      <c r="M112" s="1085"/>
      <c r="N112" s="1085"/>
      <c r="O112" s="1085"/>
      <c r="P112" s="1085"/>
      <c r="Q112" s="1085"/>
      <c r="R112" s="1085"/>
      <c r="S112" s="1085"/>
      <c r="T112" s="1085"/>
      <c r="U112" s="1085"/>
    </row>
    <row r="113" spans="1:21" x14ac:dyDescent="0.25">
      <c r="A113" s="1085"/>
      <c r="B113" s="1085"/>
      <c r="C113" s="1085"/>
      <c r="D113" s="1085"/>
      <c r="E113" s="1085"/>
      <c r="F113" s="1085"/>
      <c r="G113" s="1085"/>
      <c r="H113" s="1085"/>
      <c r="I113" s="1085"/>
      <c r="J113" s="1085"/>
      <c r="K113" s="1085"/>
      <c r="L113" s="1085"/>
      <c r="M113" s="1085"/>
      <c r="N113" s="1085"/>
      <c r="O113" s="1085"/>
      <c r="P113" s="1085"/>
      <c r="Q113" s="1085"/>
      <c r="R113" s="1085"/>
      <c r="S113" s="1085"/>
      <c r="T113" s="1085"/>
      <c r="U113" s="1085"/>
    </row>
    <row r="114" spans="1:21" x14ac:dyDescent="0.25">
      <c r="A114" s="1085"/>
      <c r="B114" s="1085"/>
      <c r="C114" s="1085"/>
      <c r="D114" s="1085"/>
      <c r="E114" s="1085"/>
      <c r="F114" s="1085"/>
      <c r="G114" s="1085"/>
      <c r="H114" s="1085"/>
      <c r="I114" s="1085"/>
      <c r="J114" s="1085"/>
      <c r="K114" s="1085"/>
      <c r="L114" s="1085"/>
      <c r="M114" s="1085"/>
      <c r="N114" s="1085"/>
      <c r="O114" s="1085"/>
      <c r="P114" s="1085"/>
      <c r="Q114" s="1085"/>
      <c r="R114" s="1085"/>
      <c r="S114" s="1085"/>
      <c r="T114" s="1085"/>
      <c r="U114" s="1085"/>
    </row>
    <row r="115" spans="1:21" x14ac:dyDescent="0.25">
      <c r="A115" s="1085"/>
      <c r="B115" s="1085"/>
      <c r="C115" s="1085"/>
      <c r="D115" s="1085"/>
      <c r="E115" s="1085"/>
      <c r="F115" s="1085"/>
      <c r="G115" s="1085"/>
      <c r="H115" s="1085"/>
      <c r="I115" s="1085"/>
      <c r="J115" s="1085"/>
      <c r="K115" s="1085"/>
      <c r="L115" s="1085"/>
      <c r="M115" s="1085"/>
      <c r="N115" s="1085"/>
      <c r="O115" s="1085"/>
      <c r="P115" s="1085"/>
      <c r="Q115" s="1085"/>
      <c r="R115" s="1085"/>
      <c r="S115" s="1085"/>
      <c r="T115" s="1085"/>
      <c r="U115" s="1085"/>
    </row>
    <row r="116" spans="1:21" x14ac:dyDescent="0.25">
      <c r="A116" s="1085"/>
      <c r="B116" s="1085"/>
      <c r="C116" s="1085"/>
      <c r="D116" s="1085"/>
      <c r="E116" s="1085"/>
      <c r="F116" s="1085"/>
      <c r="G116" s="1085"/>
      <c r="H116" s="1085"/>
      <c r="I116" s="1085"/>
      <c r="J116" s="1085"/>
      <c r="K116" s="1085"/>
      <c r="L116" s="1085"/>
      <c r="M116" s="1085"/>
      <c r="N116" s="1085"/>
      <c r="O116" s="1085"/>
      <c r="P116" s="1085"/>
      <c r="Q116" s="1085"/>
      <c r="R116" s="1085"/>
      <c r="S116" s="1085"/>
      <c r="T116" s="1085"/>
      <c r="U116" s="1085"/>
    </row>
    <row r="117" spans="1:21" x14ac:dyDescent="0.25">
      <c r="A117" s="1085"/>
      <c r="B117" s="1085"/>
      <c r="C117" s="1085"/>
      <c r="D117" s="1085"/>
      <c r="E117" s="1085"/>
      <c r="F117" s="1085"/>
      <c r="G117" s="1085"/>
      <c r="H117" s="1085"/>
      <c r="I117" s="1085"/>
      <c r="J117" s="1085"/>
      <c r="K117" s="1085"/>
      <c r="L117" s="1085"/>
      <c r="M117" s="1085"/>
      <c r="N117" s="1085"/>
      <c r="O117" s="1085"/>
      <c r="P117" s="1085"/>
      <c r="Q117" s="1085"/>
      <c r="R117" s="1085"/>
      <c r="S117" s="1085"/>
      <c r="T117" s="1085"/>
      <c r="U117" s="1085"/>
    </row>
    <row r="118" spans="1:21" x14ac:dyDescent="0.25">
      <c r="A118" s="1085"/>
      <c r="B118" s="1085"/>
      <c r="C118" s="1085"/>
      <c r="D118" s="1085"/>
      <c r="E118" s="1085"/>
      <c r="F118" s="1085"/>
      <c r="G118" s="1085"/>
      <c r="H118" s="1085"/>
      <c r="I118" s="1085"/>
      <c r="J118" s="1085"/>
      <c r="K118" s="1085"/>
      <c r="L118" s="1085"/>
      <c r="M118" s="1085"/>
      <c r="N118" s="1085"/>
      <c r="O118" s="1085"/>
      <c r="P118" s="1085"/>
      <c r="Q118" s="1085"/>
      <c r="R118" s="1085"/>
      <c r="S118" s="1085"/>
      <c r="T118" s="1085"/>
      <c r="U118" s="1085"/>
    </row>
    <row r="119" spans="1:21" x14ac:dyDescent="0.25">
      <c r="A119" s="1085"/>
      <c r="B119" s="1085"/>
      <c r="C119" s="1085"/>
      <c r="D119" s="1085"/>
      <c r="E119" s="1085"/>
      <c r="F119" s="1085"/>
      <c r="G119" s="1085"/>
      <c r="H119" s="1085"/>
      <c r="I119" s="1085"/>
      <c r="J119" s="1085"/>
      <c r="K119" s="1085"/>
      <c r="L119" s="1085"/>
      <c r="M119" s="1085"/>
      <c r="N119" s="1085"/>
      <c r="O119" s="1085"/>
      <c r="P119" s="1085"/>
      <c r="Q119" s="1085"/>
      <c r="R119" s="1085"/>
      <c r="S119" s="1085"/>
      <c r="T119" s="1085"/>
      <c r="U119" s="1085"/>
    </row>
    <row r="120" spans="1:21" x14ac:dyDescent="0.25">
      <c r="A120" s="1085"/>
      <c r="B120" s="1085"/>
      <c r="C120" s="1085"/>
      <c r="D120" s="1085"/>
      <c r="E120" s="1085"/>
      <c r="F120" s="1085"/>
      <c r="G120" s="1085"/>
      <c r="H120" s="1085"/>
      <c r="I120" s="1085"/>
      <c r="J120" s="1085"/>
      <c r="K120" s="1085"/>
      <c r="L120" s="1085"/>
      <c r="M120" s="1085"/>
      <c r="N120" s="1085"/>
      <c r="O120" s="1085"/>
      <c r="P120" s="1085"/>
      <c r="Q120" s="1085"/>
      <c r="R120" s="1085"/>
      <c r="S120" s="1085"/>
      <c r="T120" s="1085"/>
      <c r="U120" s="1085"/>
    </row>
    <row r="121" spans="1:21" x14ac:dyDescent="0.25">
      <c r="A121" s="1085"/>
      <c r="B121" s="1085"/>
      <c r="C121" s="1085"/>
      <c r="D121" s="1085"/>
      <c r="E121" s="1085"/>
      <c r="F121" s="1085"/>
      <c r="G121" s="1085"/>
      <c r="H121" s="1085"/>
      <c r="I121" s="1085"/>
      <c r="J121" s="1085"/>
      <c r="K121" s="1085"/>
      <c r="L121" s="1085"/>
      <c r="M121" s="1085"/>
      <c r="N121" s="1085"/>
      <c r="O121" s="1085"/>
      <c r="P121" s="1085"/>
      <c r="Q121" s="1085"/>
      <c r="R121" s="1085"/>
      <c r="S121" s="1085"/>
      <c r="T121" s="1085"/>
      <c r="U121" s="1085"/>
    </row>
    <row r="122" spans="1:21" x14ac:dyDescent="0.25">
      <c r="A122" s="1085"/>
      <c r="B122" s="1085"/>
      <c r="C122" s="1085"/>
      <c r="D122" s="1085"/>
      <c r="E122" s="1085"/>
      <c r="F122" s="1085"/>
      <c r="G122" s="1085"/>
      <c r="H122" s="1085"/>
      <c r="I122" s="1085"/>
      <c r="J122" s="1085"/>
      <c r="K122" s="1085"/>
      <c r="L122" s="1085"/>
      <c r="M122" s="1085"/>
      <c r="N122" s="1085"/>
      <c r="O122" s="1085"/>
      <c r="P122" s="1085"/>
      <c r="Q122" s="1085"/>
      <c r="R122" s="1085"/>
      <c r="S122" s="1085"/>
      <c r="T122" s="1085"/>
      <c r="U122" s="1085"/>
    </row>
    <row r="123" spans="1:21" x14ac:dyDescent="0.25">
      <c r="A123" s="1085"/>
      <c r="B123" s="1085"/>
      <c r="C123" s="1085"/>
      <c r="D123" s="1085"/>
      <c r="E123" s="1085"/>
      <c r="F123" s="1085"/>
      <c r="G123" s="1085"/>
      <c r="H123" s="1085"/>
      <c r="I123" s="1085"/>
      <c r="J123" s="1085"/>
      <c r="K123" s="1085"/>
      <c r="L123" s="1085"/>
      <c r="M123" s="1085"/>
      <c r="N123" s="1085"/>
      <c r="O123" s="1085"/>
      <c r="P123" s="1085"/>
      <c r="Q123" s="1085"/>
      <c r="R123" s="1085"/>
      <c r="S123" s="1085"/>
      <c r="T123" s="1085"/>
      <c r="U123" s="1085"/>
    </row>
    <row r="124" spans="1:21" x14ac:dyDescent="0.25">
      <c r="A124" s="1085"/>
      <c r="B124" s="1085"/>
      <c r="C124" s="1085"/>
      <c r="D124" s="1085"/>
      <c r="E124" s="1085"/>
      <c r="F124" s="1085"/>
      <c r="G124" s="1085"/>
      <c r="H124" s="1085"/>
      <c r="I124" s="1085"/>
      <c r="J124" s="1085"/>
      <c r="K124" s="1085"/>
      <c r="L124" s="1085"/>
      <c r="M124" s="1085"/>
      <c r="N124" s="1085"/>
      <c r="O124" s="1085"/>
      <c r="P124" s="1085"/>
      <c r="Q124" s="1085"/>
      <c r="R124" s="1085"/>
      <c r="S124" s="1085"/>
      <c r="T124" s="1085"/>
      <c r="U124" s="1085"/>
    </row>
    <row r="125" spans="1:21" x14ac:dyDescent="0.25">
      <c r="A125" s="1085"/>
      <c r="B125" s="1085"/>
      <c r="C125" s="1085"/>
      <c r="D125" s="1085"/>
      <c r="E125" s="1085"/>
      <c r="F125" s="1085"/>
      <c r="G125" s="1085"/>
      <c r="H125" s="1085"/>
      <c r="I125" s="1085"/>
      <c r="J125" s="1085"/>
      <c r="K125" s="1085"/>
      <c r="L125" s="1085"/>
      <c r="M125" s="1085"/>
      <c r="N125" s="1085"/>
      <c r="O125" s="1085"/>
      <c r="P125" s="1085"/>
      <c r="Q125" s="1085"/>
      <c r="R125" s="1085"/>
      <c r="S125" s="1085"/>
      <c r="T125" s="1085"/>
      <c r="U125" s="1085"/>
    </row>
    <row r="126" spans="1:21" x14ac:dyDescent="0.25">
      <c r="A126" s="1085"/>
      <c r="B126" s="1085"/>
      <c r="C126" s="1085"/>
      <c r="D126" s="1085"/>
      <c r="E126" s="1085"/>
      <c r="F126" s="1085"/>
      <c r="G126" s="1085"/>
      <c r="H126" s="1085"/>
      <c r="I126" s="1085"/>
      <c r="J126" s="1085"/>
      <c r="K126" s="1085"/>
      <c r="L126" s="1085"/>
      <c r="M126" s="1085"/>
      <c r="N126" s="1085"/>
      <c r="O126" s="1085"/>
      <c r="P126" s="1085"/>
      <c r="Q126" s="1085"/>
      <c r="R126" s="1085"/>
      <c r="S126" s="1085"/>
      <c r="T126" s="1085"/>
      <c r="U126" s="1085"/>
    </row>
    <row r="127" spans="1:21" x14ac:dyDescent="0.25">
      <c r="A127" s="1085"/>
      <c r="B127" s="1085"/>
      <c r="C127" s="1085"/>
      <c r="D127" s="1085"/>
      <c r="E127" s="1085"/>
      <c r="F127" s="1085"/>
      <c r="G127" s="1085"/>
      <c r="H127" s="1085"/>
      <c r="I127" s="1085"/>
      <c r="J127" s="1085"/>
      <c r="K127" s="1085"/>
      <c r="L127" s="1085"/>
      <c r="M127" s="1085"/>
      <c r="N127" s="1085"/>
      <c r="O127" s="1085"/>
      <c r="P127" s="1085"/>
      <c r="Q127" s="1085"/>
      <c r="R127" s="1085"/>
      <c r="S127" s="1085"/>
      <c r="T127" s="1085"/>
      <c r="U127" s="1085"/>
    </row>
    <row r="128" spans="1:21" x14ac:dyDescent="0.25">
      <c r="A128" s="1085"/>
      <c r="B128" s="1085"/>
      <c r="C128" s="1085"/>
      <c r="D128" s="1085"/>
      <c r="E128" s="1085"/>
      <c r="F128" s="1085"/>
      <c r="G128" s="1085"/>
      <c r="H128" s="1085"/>
      <c r="I128" s="1085"/>
      <c r="J128" s="1085"/>
      <c r="K128" s="1085"/>
      <c r="L128" s="1085"/>
      <c r="M128" s="1085"/>
      <c r="N128" s="1085"/>
      <c r="O128" s="1085"/>
      <c r="P128" s="1085"/>
      <c r="Q128" s="1085"/>
      <c r="R128" s="1085"/>
      <c r="S128" s="1085"/>
      <c r="T128" s="1085"/>
      <c r="U128" s="1085"/>
    </row>
    <row r="129" spans="1:21" x14ac:dyDescent="0.25">
      <c r="A129" s="1085"/>
      <c r="B129" s="1085"/>
      <c r="C129" s="1085"/>
      <c r="D129" s="1085"/>
      <c r="E129" s="1085"/>
      <c r="F129" s="1085"/>
      <c r="G129" s="1085"/>
      <c r="H129" s="1085"/>
      <c r="I129" s="1085"/>
      <c r="J129" s="1085"/>
      <c r="K129" s="1085"/>
      <c r="L129" s="1085"/>
      <c r="M129" s="1085"/>
      <c r="N129" s="1085"/>
      <c r="O129" s="1085"/>
      <c r="P129" s="1085"/>
      <c r="Q129" s="1085"/>
      <c r="R129" s="1085"/>
      <c r="S129" s="1085"/>
      <c r="T129" s="1085"/>
      <c r="U129" s="1085"/>
    </row>
    <row r="130" spans="1:21" x14ac:dyDescent="0.25">
      <c r="A130" s="1085"/>
      <c r="B130" s="1085"/>
      <c r="C130" s="1085"/>
      <c r="D130" s="1085"/>
      <c r="E130" s="1085"/>
      <c r="F130" s="1085"/>
      <c r="G130" s="1085"/>
      <c r="H130" s="1085"/>
      <c r="I130" s="1085"/>
      <c r="J130" s="1085"/>
      <c r="K130" s="1085"/>
      <c r="L130" s="1085"/>
      <c r="M130" s="1085"/>
      <c r="N130" s="1085"/>
      <c r="O130" s="1085"/>
      <c r="P130" s="1085"/>
      <c r="Q130" s="1085"/>
      <c r="R130" s="1085"/>
      <c r="S130" s="1085"/>
      <c r="T130" s="1085"/>
      <c r="U130" s="1085"/>
    </row>
    <row r="131" spans="1:21" x14ac:dyDescent="0.25">
      <c r="A131" s="1085"/>
      <c r="B131" s="1085"/>
      <c r="C131" s="1085"/>
      <c r="D131" s="1085"/>
      <c r="E131" s="1085"/>
      <c r="F131" s="1085"/>
      <c r="G131" s="1085"/>
      <c r="H131" s="1085"/>
      <c r="I131" s="1085"/>
      <c r="J131" s="1085"/>
      <c r="K131" s="1085"/>
      <c r="L131" s="1085"/>
      <c r="M131" s="1085"/>
      <c r="N131" s="1085"/>
      <c r="O131" s="1085"/>
      <c r="P131" s="1085"/>
      <c r="Q131" s="1085"/>
      <c r="R131" s="1085"/>
      <c r="S131" s="1085"/>
      <c r="T131" s="1085"/>
      <c r="U131" s="1085"/>
    </row>
    <row r="132" spans="1:21" x14ac:dyDescent="0.25">
      <c r="A132" s="1085"/>
      <c r="B132" s="1085"/>
      <c r="C132" s="1085"/>
      <c r="D132" s="1085"/>
      <c r="E132" s="1085"/>
      <c r="F132" s="1085"/>
      <c r="G132" s="1085"/>
      <c r="H132" s="1085"/>
      <c r="I132" s="1085"/>
      <c r="J132" s="1085"/>
      <c r="K132" s="1085"/>
      <c r="L132" s="1085"/>
      <c r="M132" s="1085"/>
      <c r="N132" s="1085"/>
      <c r="O132" s="1085"/>
      <c r="P132" s="1085"/>
      <c r="Q132" s="1085"/>
      <c r="R132" s="1085"/>
      <c r="S132" s="1085"/>
      <c r="T132" s="1085"/>
      <c r="U132" s="1085"/>
    </row>
    <row r="133" spans="1:21" x14ac:dyDescent="0.25">
      <c r="A133" s="1085"/>
      <c r="B133" s="1085"/>
      <c r="C133" s="1085"/>
      <c r="D133" s="1085"/>
      <c r="E133" s="1085"/>
      <c r="F133" s="1085"/>
      <c r="G133" s="1085"/>
      <c r="H133" s="1085"/>
      <c r="I133" s="1085"/>
      <c r="J133" s="1085"/>
      <c r="K133" s="1085"/>
      <c r="L133" s="1085"/>
      <c r="M133" s="1085"/>
      <c r="N133" s="1085"/>
      <c r="O133" s="1085"/>
      <c r="P133" s="1085"/>
      <c r="Q133" s="1085"/>
      <c r="R133" s="1085"/>
      <c r="S133" s="1085"/>
      <c r="T133" s="1085"/>
      <c r="U133" s="1085"/>
    </row>
    <row r="134" spans="1:21" x14ac:dyDescent="0.25">
      <c r="A134" s="1085"/>
      <c r="B134" s="1085"/>
      <c r="C134" s="1085"/>
      <c r="D134" s="1085"/>
      <c r="E134" s="1085"/>
      <c r="F134" s="1085"/>
      <c r="G134" s="1085"/>
      <c r="H134" s="1085"/>
      <c r="I134" s="1085"/>
      <c r="J134" s="1085"/>
      <c r="K134" s="1085"/>
      <c r="L134" s="1085"/>
      <c r="M134" s="1085"/>
      <c r="N134" s="1085"/>
      <c r="O134" s="1085"/>
      <c r="P134" s="1085"/>
      <c r="Q134" s="1085"/>
      <c r="R134" s="1085"/>
      <c r="S134" s="1085"/>
      <c r="T134" s="1085"/>
      <c r="U134" s="1085"/>
    </row>
    <row r="135" spans="1:21" x14ac:dyDescent="0.25">
      <c r="A135" s="1085"/>
      <c r="B135" s="1085"/>
      <c r="C135" s="1085"/>
      <c r="D135" s="1085"/>
      <c r="E135" s="1085"/>
      <c r="F135" s="1085"/>
      <c r="G135" s="1085"/>
      <c r="H135" s="1085"/>
      <c r="I135" s="1085"/>
      <c r="J135" s="1085"/>
      <c r="K135" s="1085"/>
      <c r="L135" s="1085"/>
      <c r="M135" s="1085"/>
      <c r="N135" s="1085"/>
      <c r="O135" s="1085"/>
      <c r="P135" s="1085"/>
      <c r="Q135" s="1085"/>
      <c r="R135" s="1085"/>
      <c r="S135" s="1085"/>
      <c r="T135" s="1085"/>
      <c r="U135" s="1085"/>
    </row>
    <row r="136" spans="1:21" x14ac:dyDescent="0.25">
      <c r="A136" s="1085"/>
      <c r="B136" s="1085"/>
      <c r="C136" s="1085"/>
      <c r="D136" s="1085"/>
      <c r="E136" s="1085"/>
      <c r="F136" s="1085"/>
      <c r="G136" s="1085"/>
      <c r="H136" s="1085"/>
      <c r="I136" s="1085"/>
      <c r="J136" s="1085"/>
      <c r="K136" s="1085"/>
      <c r="L136" s="1085"/>
      <c r="M136" s="1085"/>
      <c r="N136" s="1085"/>
      <c r="O136" s="1085"/>
      <c r="P136" s="1085"/>
      <c r="Q136" s="1085"/>
      <c r="R136" s="1085"/>
      <c r="S136" s="1085"/>
      <c r="T136" s="1085"/>
      <c r="U136" s="1085"/>
    </row>
    <row r="137" spans="1:21" x14ac:dyDescent="0.25">
      <c r="A137" s="1085"/>
      <c r="B137" s="1085"/>
      <c r="C137" s="1085"/>
      <c r="D137" s="1085"/>
      <c r="E137" s="1085"/>
      <c r="F137" s="1085"/>
      <c r="G137" s="1085"/>
      <c r="H137" s="1085"/>
      <c r="I137" s="1085"/>
      <c r="J137" s="1085"/>
      <c r="K137" s="1085"/>
      <c r="L137" s="1085"/>
      <c r="M137" s="1085"/>
      <c r="N137" s="1085"/>
      <c r="O137" s="1085"/>
      <c r="P137" s="1085"/>
      <c r="Q137" s="1085"/>
      <c r="R137" s="1085"/>
      <c r="S137" s="1085"/>
      <c r="T137" s="1085"/>
      <c r="U137" s="1085"/>
    </row>
    <row r="138" spans="1:21" x14ac:dyDescent="0.25">
      <c r="A138" s="1085"/>
      <c r="B138" s="1085"/>
      <c r="C138" s="1085"/>
      <c r="D138" s="1085"/>
      <c r="E138" s="1085"/>
      <c r="F138" s="1085"/>
      <c r="G138" s="1085"/>
      <c r="H138" s="1085"/>
      <c r="I138" s="1085"/>
      <c r="J138" s="1085"/>
      <c r="K138" s="1085"/>
      <c r="L138" s="1085"/>
      <c r="M138" s="1085"/>
      <c r="N138" s="1085"/>
      <c r="O138" s="1085"/>
      <c r="P138" s="1085"/>
      <c r="Q138" s="1085"/>
      <c r="R138" s="1085"/>
      <c r="S138" s="1085"/>
      <c r="T138" s="1085"/>
      <c r="U138" s="1085"/>
    </row>
    <row r="139" spans="1:21" x14ac:dyDescent="0.25">
      <c r="A139" s="1085"/>
      <c r="B139" s="1085"/>
      <c r="C139" s="1085"/>
      <c r="D139" s="1085"/>
      <c r="E139" s="1085"/>
      <c r="F139" s="1085"/>
      <c r="G139" s="1085"/>
      <c r="H139" s="1085"/>
      <c r="I139" s="1085"/>
      <c r="J139" s="1085"/>
      <c r="K139" s="1085"/>
      <c r="L139" s="1085"/>
      <c r="M139" s="1085"/>
      <c r="N139" s="1085"/>
      <c r="O139" s="1085"/>
      <c r="P139" s="1085"/>
      <c r="Q139" s="1085"/>
      <c r="R139" s="1085"/>
      <c r="S139" s="1085"/>
      <c r="T139" s="1085"/>
      <c r="U139" s="1085"/>
    </row>
    <row r="140" spans="1:21" x14ac:dyDescent="0.25">
      <c r="A140" s="1085"/>
      <c r="B140" s="1085"/>
      <c r="C140" s="1085"/>
      <c r="D140" s="1085"/>
      <c r="E140" s="1085"/>
      <c r="F140" s="1085"/>
      <c r="G140" s="1085"/>
      <c r="H140" s="1085"/>
      <c r="I140" s="1085"/>
      <c r="J140" s="1085"/>
      <c r="K140" s="1085"/>
      <c r="L140" s="1085"/>
      <c r="M140" s="1085"/>
      <c r="N140" s="1085"/>
      <c r="O140" s="1085"/>
      <c r="P140" s="1085"/>
      <c r="Q140" s="1085"/>
      <c r="R140" s="1085"/>
      <c r="S140" s="1085"/>
      <c r="T140" s="1085"/>
      <c r="U140" s="1085"/>
    </row>
    <row r="141" spans="1:21" x14ac:dyDescent="0.25">
      <c r="A141" s="1085"/>
      <c r="B141" s="1085"/>
      <c r="C141" s="1085"/>
      <c r="D141" s="1085"/>
      <c r="E141" s="1085"/>
      <c r="F141" s="1085"/>
      <c r="G141" s="1085"/>
      <c r="H141" s="1085"/>
      <c r="I141" s="1085"/>
      <c r="J141" s="1085"/>
      <c r="K141" s="1085"/>
      <c r="L141" s="1085"/>
      <c r="M141" s="1085"/>
      <c r="N141" s="1085"/>
      <c r="O141" s="1085"/>
      <c r="P141" s="1085"/>
      <c r="Q141" s="1085"/>
      <c r="R141" s="1085"/>
      <c r="S141" s="1085"/>
      <c r="T141" s="1085"/>
      <c r="U141" s="1085"/>
    </row>
    <row r="142" spans="1:21" x14ac:dyDescent="0.25">
      <c r="A142" s="1085"/>
      <c r="B142" s="1085"/>
      <c r="C142" s="1085"/>
      <c r="D142" s="1085"/>
      <c r="E142" s="1085"/>
      <c r="F142" s="1085"/>
      <c r="G142" s="1085"/>
      <c r="H142" s="1085"/>
      <c r="I142" s="1085"/>
      <c r="J142" s="1085"/>
      <c r="K142" s="1085"/>
      <c r="L142" s="1085"/>
      <c r="M142" s="1085"/>
      <c r="N142" s="1085"/>
      <c r="O142" s="1085"/>
      <c r="P142" s="1085"/>
      <c r="Q142" s="1085"/>
      <c r="R142" s="1085"/>
      <c r="S142" s="1085"/>
      <c r="T142" s="1085"/>
      <c r="U142" s="1085"/>
    </row>
    <row r="143" spans="1:21" x14ac:dyDescent="0.25">
      <c r="A143" s="1085"/>
      <c r="B143" s="1085"/>
      <c r="C143" s="1085"/>
      <c r="D143" s="1085"/>
      <c r="E143" s="1085"/>
      <c r="F143" s="1085"/>
      <c r="G143" s="1085"/>
      <c r="H143" s="1085"/>
      <c r="I143" s="1085"/>
      <c r="J143" s="1085"/>
      <c r="K143" s="1085"/>
      <c r="L143" s="1085"/>
      <c r="M143" s="1085"/>
      <c r="N143" s="1085"/>
      <c r="O143" s="1085"/>
      <c r="P143" s="1085"/>
      <c r="Q143" s="1085"/>
      <c r="R143" s="1085"/>
      <c r="S143" s="1085"/>
      <c r="T143" s="1085"/>
      <c r="U143" s="1085"/>
    </row>
    <row r="144" spans="1:21" x14ac:dyDescent="0.25">
      <c r="A144" s="1085"/>
      <c r="B144" s="1085"/>
      <c r="C144" s="1085"/>
      <c r="D144" s="1085"/>
      <c r="E144" s="1085"/>
      <c r="F144" s="1085"/>
      <c r="G144" s="1085"/>
      <c r="H144" s="1085"/>
      <c r="I144" s="1085"/>
      <c r="J144" s="1085"/>
      <c r="K144" s="1085"/>
      <c r="L144" s="1085"/>
      <c r="M144" s="1085"/>
      <c r="N144" s="1085"/>
      <c r="O144" s="1085"/>
      <c r="P144" s="1085"/>
      <c r="Q144" s="1085"/>
      <c r="R144" s="1085"/>
      <c r="S144" s="1085"/>
      <c r="T144" s="1085"/>
      <c r="U144" s="1085"/>
    </row>
    <row r="145" spans="1:21" x14ac:dyDescent="0.25">
      <c r="A145" s="1085"/>
      <c r="B145" s="1085"/>
      <c r="C145" s="1085"/>
      <c r="D145" s="1085"/>
      <c r="E145" s="1085"/>
      <c r="F145" s="1085"/>
      <c r="G145" s="1085"/>
      <c r="H145" s="1085"/>
      <c r="I145" s="1085"/>
      <c r="J145" s="1085"/>
      <c r="K145" s="1085"/>
      <c r="L145" s="1085"/>
      <c r="M145" s="1085"/>
      <c r="N145" s="1085"/>
      <c r="O145" s="1085"/>
      <c r="P145" s="1085"/>
      <c r="Q145" s="1085"/>
      <c r="R145" s="1085"/>
      <c r="S145" s="1085"/>
      <c r="T145" s="1085"/>
      <c r="U145" s="1085"/>
    </row>
    <row r="146" spans="1:21" x14ac:dyDescent="0.25">
      <c r="A146" s="1085"/>
      <c r="B146" s="1085"/>
      <c r="C146" s="1085"/>
      <c r="D146" s="1085"/>
      <c r="E146" s="1085"/>
      <c r="F146" s="1085"/>
      <c r="G146" s="1085"/>
      <c r="H146" s="1085"/>
      <c r="I146" s="1085"/>
      <c r="J146" s="1085"/>
      <c r="K146" s="1085"/>
      <c r="L146" s="1085"/>
      <c r="M146" s="1085"/>
      <c r="N146" s="1085"/>
      <c r="O146" s="1085"/>
      <c r="P146" s="1085"/>
      <c r="Q146" s="1085"/>
      <c r="R146" s="1085"/>
      <c r="S146" s="1085"/>
      <c r="T146" s="1085"/>
      <c r="U146" s="1085"/>
    </row>
    <row r="147" spans="1:21" x14ac:dyDescent="0.25">
      <c r="A147" s="1085"/>
      <c r="B147" s="1085"/>
      <c r="C147" s="1085"/>
      <c r="D147" s="1085"/>
      <c r="E147" s="1085"/>
      <c r="F147" s="1085"/>
      <c r="G147" s="1085"/>
      <c r="H147" s="1085"/>
      <c r="I147" s="1085"/>
      <c r="J147" s="1085"/>
      <c r="K147" s="1085"/>
      <c r="L147" s="1085"/>
      <c r="M147" s="1085"/>
      <c r="N147" s="1085"/>
      <c r="O147" s="1085"/>
      <c r="P147" s="1085"/>
      <c r="Q147" s="1085"/>
      <c r="R147" s="1085"/>
      <c r="S147" s="1085"/>
      <c r="T147" s="1085"/>
      <c r="U147" s="1085"/>
    </row>
    <row r="148" spans="1:21" x14ac:dyDescent="0.25">
      <c r="A148" s="1085"/>
      <c r="B148" s="1085"/>
      <c r="C148" s="1085"/>
      <c r="D148" s="1085"/>
      <c r="E148" s="1085"/>
      <c r="F148" s="1085"/>
      <c r="G148" s="1085"/>
      <c r="H148" s="1085"/>
      <c r="I148" s="1085"/>
      <c r="J148" s="1085"/>
      <c r="K148" s="1085"/>
      <c r="L148" s="1085"/>
      <c r="M148" s="1085"/>
      <c r="N148" s="1085"/>
      <c r="O148" s="1085"/>
      <c r="P148" s="1085"/>
      <c r="Q148" s="1085"/>
      <c r="R148" s="1085"/>
      <c r="S148" s="1085"/>
      <c r="T148" s="1085"/>
      <c r="U148" s="1085"/>
    </row>
    <row r="149" spans="1:21" x14ac:dyDescent="0.25">
      <c r="A149" s="1085"/>
      <c r="B149" s="1085"/>
      <c r="C149" s="1085"/>
      <c r="D149" s="1085"/>
      <c r="E149" s="1085"/>
      <c r="F149" s="1085"/>
      <c r="G149" s="1085"/>
      <c r="H149" s="1085"/>
      <c r="I149" s="1085"/>
      <c r="J149" s="1085"/>
      <c r="K149" s="1085"/>
      <c r="L149" s="1085"/>
      <c r="M149" s="1085"/>
      <c r="N149" s="1085"/>
      <c r="O149" s="1085"/>
      <c r="P149" s="1085"/>
      <c r="Q149" s="1085"/>
      <c r="R149" s="1085"/>
      <c r="S149" s="1085"/>
      <c r="T149" s="1085"/>
      <c r="U149" s="1085"/>
    </row>
    <row r="150" spans="1:21" x14ac:dyDescent="0.25">
      <c r="A150" s="1085"/>
      <c r="B150" s="1085"/>
      <c r="C150" s="1085"/>
      <c r="D150" s="1085"/>
      <c r="E150" s="1085"/>
      <c r="F150" s="1085"/>
      <c r="G150" s="1085"/>
      <c r="H150" s="1085"/>
      <c r="I150" s="1085"/>
      <c r="J150" s="1085"/>
      <c r="K150" s="1085"/>
      <c r="L150" s="1085"/>
      <c r="M150" s="1085"/>
      <c r="N150" s="1085"/>
      <c r="O150" s="1085"/>
      <c r="P150" s="1085"/>
      <c r="Q150" s="1085"/>
      <c r="R150" s="1085"/>
      <c r="S150" s="1085"/>
      <c r="T150" s="1085"/>
      <c r="U150" s="1085"/>
    </row>
    <row r="151" spans="1:21" x14ac:dyDescent="0.25">
      <c r="A151" s="1085"/>
      <c r="B151" s="1085"/>
      <c r="C151" s="1085"/>
      <c r="D151" s="1085"/>
      <c r="E151" s="1085"/>
      <c r="F151" s="1085"/>
      <c r="G151" s="1085"/>
      <c r="H151" s="1085"/>
      <c r="I151" s="1085"/>
      <c r="J151" s="1085"/>
      <c r="K151" s="1085"/>
      <c r="L151" s="1085"/>
      <c r="M151" s="1085"/>
      <c r="N151" s="1085"/>
      <c r="O151" s="1085"/>
      <c r="P151" s="1085"/>
      <c r="Q151" s="1085"/>
      <c r="R151" s="1085"/>
      <c r="S151" s="1085"/>
      <c r="T151" s="1085"/>
      <c r="U151" s="1085"/>
    </row>
    <row r="152" spans="1:21" x14ac:dyDescent="0.25">
      <c r="A152" s="1085"/>
      <c r="B152" s="1085"/>
      <c r="C152" s="1085"/>
      <c r="D152" s="1085"/>
      <c r="E152" s="1085"/>
      <c r="F152" s="1085"/>
      <c r="G152" s="1085"/>
      <c r="H152" s="1085"/>
      <c r="I152" s="1085"/>
      <c r="J152" s="1085"/>
      <c r="K152" s="1085"/>
      <c r="L152" s="1085"/>
      <c r="M152" s="1085"/>
      <c r="N152" s="1085"/>
      <c r="O152" s="1085"/>
      <c r="P152" s="1085"/>
      <c r="Q152" s="1085"/>
      <c r="R152" s="1085"/>
      <c r="S152" s="1085"/>
      <c r="T152" s="1085"/>
      <c r="U152" s="1085"/>
    </row>
    <row r="153" spans="1:21" x14ac:dyDescent="0.25">
      <c r="A153" s="1085"/>
      <c r="B153" s="1085"/>
      <c r="C153" s="1085"/>
      <c r="D153" s="1085"/>
      <c r="E153" s="1085"/>
      <c r="F153" s="1085"/>
      <c r="G153" s="1085"/>
      <c r="H153" s="1085"/>
      <c r="I153" s="1085"/>
      <c r="J153" s="1085"/>
      <c r="K153" s="1085"/>
      <c r="L153" s="1085"/>
      <c r="M153" s="1085"/>
      <c r="N153" s="1085"/>
      <c r="O153" s="1085"/>
      <c r="P153" s="1085"/>
      <c r="Q153" s="1085"/>
      <c r="R153" s="1085"/>
      <c r="S153" s="1085"/>
      <c r="T153" s="1085"/>
      <c r="U153" s="1085"/>
    </row>
    <row r="154" spans="1:21" x14ac:dyDescent="0.25">
      <c r="A154" s="1085"/>
      <c r="B154" s="1085"/>
      <c r="C154" s="1085"/>
      <c r="D154" s="1085"/>
      <c r="E154" s="1085"/>
      <c r="F154" s="1085"/>
      <c r="G154" s="1085"/>
      <c r="H154" s="1085"/>
      <c r="I154" s="1085"/>
      <c r="J154" s="1085"/>
      <c r="K154" s="1085"/>
      <c r="L154" s="1085"/>
      <c r="M154" s="1085"/>
      <c r="N154" s="1085"/>
      <c r="O154" s="1085"/>
      <c r="P154" s="1085"/>
      <c r="Q154" s="1085"/>
      <c r="R154" s="1085"/>
      <c r="S154" s="1085"/>
      <c r="T154" s="1085"/>
      <c r="U154" s="1085"/>
    </row>
    <row r="155" spans="1:21" x14ac:dyDescent="0.25">
      <c r="A155" s="1085"/>
      <c r="B155" s="1085"/>
      <c r="C155" s="1085"/>
      <c r="D155" s="1085"/>
      <c r="E155" s="1085"/>
      <c r="F155" s="1085"/>
      <c r="G155" s="1085"/>
      <c r="H155" s="1085"/>
      <c r="I155" s="1085"/>
      <c r="J155" s="1085"/>
      <c r="K155" s="1085"/>
      <c r="L155" s="1085"/>
      <c r="M155" s="1085"/>
      <c r="N155" s="1085"/>
      <c r="O155" s="1085"/>
      <c r="P155" s="1085"/>
      <c r="Q155" s="1085"/>
      <c r="R155" s="1085"/>
      <c r="S155" s="1085"/>
      <c r="T155" s="1085"/>
      <c r="U155" s="1085"/>
    </row>
    <row r="156" spans="1:21" x14ac:dyDescent="0.25">
      <c r="A156" s="1085"/>
      <c r="B156" s="1085"/>
      <c r="C156" s="1085"/>
      <c r="D156" s="1085"/>
      <c r="E156" s="1085"/>
      <c r="F156" s="1085"/>
      <c r="G156" s="1085"/>
      <c r="H156" s="1085"/>
      <c r="I156" s="1085"/>
      <c r="J156" s="1085"/>
      <c r="K156" s="1085"/>
      <c r="L156" s="1085"/>
      <c r="M156" s="1085"/>
      <c r="N156" s="1085"/>
      <c r="O156" s="1085"/>
      <c r="P156" s="1085"/>
      <c r="Q156" s="1085"/>
      <c r="R156" s="1085"/>
      <c r="S156" s="1085"/>
      <c r="T156" s="1085"/>
      <c r="U156" s="1085"/>
    </row>
    <row r="157" spans="1:21" x14ac:dyDescent="0.25">
      <c r="A157" s="1085"/>
      <c r="B157" s="1085"/>
      <c r="C157" s="1085"/>
      <c r="D157" s="1085"/>
      <c r="E157" s="1085"/>
      <c r="F157" s="1085"/>
      <c r="G157" s="1085"/>
      <c r="H157" s="1085"/>
      <c r="I157" s="1085"/>
      <c r="J157" s="1085"/>
      <c r="K157" s="1085"/>
      <c r="L157" s="1085"/>
      <c r="M157" s="1085"/>
      <c r="N157" s="1085"/>
      <c r="O157" s="1085"/>
      <c r="P157" s="1085"/>
      <c r="Q157" s="1085"/>
      <c r="R157" s="1085"/>
      <c r="S157" s="1085"/>
      <c r="T157" s="1085"/>
      <c r="U157" s="1085"/>
    </row>
    <row r="158" spans="1:21" x14ac:dyDescent="0.25">
      <c r="A158" s="1085"/>
      <c r="B158" s="1085"/>
      <c r="C158" s="1085"/>
      <c r="D158" s="1085"/>
      <c r="E158" s="1085"/>
      <c r="F158" s="1085"/>
      <c r="G158" s="1085"/>
      <c r="H158" s="1085"/>
      <c r="I158" s="1085"/>
      <c r="J158" s="1085"/>
      <c r="K158" s="1085"/>
      <c r="L158" s="1085"/>
      <c r="M158" s="1085"/>
      <c r="N158" s="1085"/>
      <c r="O158" s="1085"/>
      <c r="P158" s="1085"/>
      <c r="Q158" s="1085"/>
      <c r="R158" s="1085"/>
      <c r="S158" s="1085"/>
      <c r="T158" s="1085"/>
      <c r="U158" s="1085"/>
    </row>
    <row r="159" spans="1:21" x14ac:dyDescent="0.25">
      <c r="A159" s="1085"/>
      <c r="B159" s="1085"/>
      <c r="C159" s="1085"/>
      <c r="D159" s="1085"/>
      <c r="E159" s="1085"/>
      <c r="F159" s="1085"/>
      <c r="G159" s="1085"/>
      <c r="H159" s="1085"/>
      <c r="I159" s="1085"/>
      <c r="J159" s="1085"/>
      <c r="K159" s="1085"/>
      <c r="L159" s="1085"/>
      <c r="M159" s="1085"/>
      <c r="N159" s="1085"/>
      <c r="O159" s="1085"/>
      <c r="P159" s="1085"/>
      <c r="Q159" s="1085"/>
      <c r="R159" s="1085"/>
      <c r="S159" s="1085"/>
      <c r="T159" s="1085"/>
      <c r="U159" s="1085"/>
    </row>
    <row r="160" spans="1:21" x14ac:dyDescent="0.25">
      <c r="A160" s="1085"/>
      <c r="B160" s="1085"/>
      <c r="C160" s="1085"/>
      <c r="D160" s="1085"/>
      <c r="E160" s="1085"/>
      <c r="F160" s="1085"/>
      <c r="G160" s="1085"/>
      <c r="H160" s="1085"/>
      <c r="I160" s="1085"/>
      <c r="J160" s="1085"/>
      <c r="K160" s="1085"/>
      <c r="L160" s="1085"/>
      <c r="M160" s="1085"/>
      <c r="N160" s="1085"/>
      <c r="O160" s="1085"/>
      <c r="P160" s="1085"/>
      <c r="Q160" s="1085"/>
      <c r="R160" s="1085"/>
      <c r="S160" s="1085"/>
      <c r="T160" s="1085"/>
      <c r="U160" s="1085"/>
    </row>
    <row r="161" spans="1:21" x14ac:dyDescent="0.25">
      <c r="A161" s="1085"/>
      <c r="B161" s="1085"/>
      <c r="C161" s="1085"/>
      <c r="D161" s="1085"/>
      <c r="E161" s="1085"/>
      <c r="F161" s="1085"/>
      <c r="G161" s="1085"/>
      <c r="H161" s="1085"/>
      <c r="I161" s="1085"/>
      <c r="J161" s="1085"/>
      <c r="K161" s="1085"/>
      <c r="L161" s="1085"/>
      <c r="M161" s="1085"/>
      <c r="N161" s="1085"/>
      <c r="O161" s="1085"/>
      <c r="P161" s="1085"/>
      <c r="Q161" s="1085"/>
      <c r="R161" s="1085"/>
      <c r="S161" s="1085"/>
      <c r="T161" s="1085"/>
      <c r="U161" s="1085"/>
    </row>
    <row r="162" spans="1:21" x14ac:dyDescent="0.25">
      <c r="A162" s="1085"/>
      <c r="B162" s="1085"/>
      <c r="C162" s="1085"/>
      <c r="D162" s="1085"/>
      <c r="E162" s="1085"/>
      <c r="F162" s="1085"/>
      <c r="G162" s="1085"/>
      <c r="H162" s="1085"/>
      <c r="I162" s="1085"/>
      <c r="J162" s="1085"/>
      <c r="K162" s="1085"/>
      <c r="L162" s="1085"/>
      <c r="M162" s="1085"/>
      <c r="N162" s="1085"/>
      <c r="O162" s="1085"/>
      <c r="P162" s="1085"/>
      <c r="Q162" s="1085"/>
      <c r="R162" s="1085"/>
      <c r="S162" s="1085"/>
      <c r="T162" s="1085"/>
      <c r="U162" s="1085"/>
    </row>
    <row r="163" spans="1:21" x14ac:dyDescent="0.25">
      <c r="A163" s="1085"/>
      <c r="B163" s="1085"/>
      <c r="C163" s="1085"/>
      <c r="D163" s="1085"/>
      <c r="E163" s="1085"/>
      <c r="F163" s="1085"/>
      <c r="G163" s="1085"/>
      <c r="H163" s="1085"/>
      <c r="I163" s="1085"/>
      <c r="J163" s="1085"/>
      <c r="K163" s="1085"/>
      <c r="L163" s="1085"/>
      <c r="M163" s="1085"/>
      <c r="N163" s="1085"/>
      <c r="O163" s="1085"/>
      <c r="P163" s="1085"/>
      <c r="Q163" s="1085"/>
      <c r="R163" s="1085"/>
      <c r="S163" s="1085"/>
      <c r="T163" s="1085"/>
      <c r="U163" s="1085"/>
    </row>
    <row r="164" spans="1:21" x14ac:dyDescent="0.25">
      <c r="A164" s="1085"/>
      <c r="B164" s="1085"/>
      <c r="C164" s="1085"/>
      <c r="D164" s="1085"/>
      <c r="E164" s="1085"/>
      <c r="F164" s="1085"/>
      <c r="G164" s="1085"/>
      <c r="H164" s="1085"/>
      <c r="I164" s="1085"/>
      <c r="J164" s="1085"/>
      <c r="K164" s="1085"/>
      <c r="L164" s="1085"/>
      <c r="M164" s="1085"/>
      <c r="N164" s="1085"/>
      <c r="O164" s="1085"/>
      <c r="P164" s="1085"/>
      <c r="Q164" s="1085"/>
      <c r="R164" s="1085"/>
      <c r="S164" s="1085"/>
      <c r="T164" s="1085"/>
      <c r="U164" s="1085"/>
    </row>
    <row r="165" spans="1:21" x14ac:dyDescent="0.25">
      <c r="A165" s="1085"/>
      <c r="B165" s="1085"/>
      <c r="C165" s="1085"/>
      <c r="D165" s="1085"/>
      <c r="E165" s="1085"/>
      <c r="F165" s="1085"/>
      <c r="G165" s="1085"/>
      <c r="H165" s="1085"/>
      <c r="I165" s="1085"/>
      <c r="J165" s="1085"/>
      <c r="K165" s="1085"/>
      <c r="L165" s="1085"/>
      <c r="M165" s="1085"/>
      <c r="N165" s="1085"/>
      <c r="O165" s="1085"/>
      <c r="P165" s="1085"/>
      <c r="Q165" s="1085"/>
      <c r="R165" s="1085"/>
      <c r="S165" s="1085"/>
      <c r="T165" s="1085"/>
      <c r="U165" s="1085"/>
    </row>
    <row r="166" spans="1:21" x14ac:dyDescent="0.25">
      <c r="A166" s="1085"/>
      <c r="B166" s="1085"/>
      <c r="C166" s="1085"/>
      <c r="D166" s="1085"/>
      <c r="E166" s="1085"/>
      <c r="F166" s="1085"/>
      <c r="G166" s="1085"/>
      <c r="H166" s="1085"/>
      <c r="I166" s="1085"/>
      <c r="J166" s="1085"/>
      <c r="K166" s="1085"/>
      <c r="L166" s="1085"/>
      <c r="M166" s="1085"/>
      <c r="N166" s="1085"/>
      <c r="O166" s="1085"/>
      <c r="P166" s="1085"/>
      <c r="Q166" s="1085"/>
      <c r="R166" s="1085"/>
      <c r="S166" s="1085"/>
      <c r="T166" s="1085"/>
      <c r="U166" s="1085"/>
    </row>
    <row r="167" spans="1:21" x14ac:dyDescent="0.25">
      <c r="A167" s="1085"/>
      <c r="B167" s="1085"/>
      <c r="C167" s="1085"/>
      <c r="D167" s="1085"/>
      <c r="E167" s="1085"/>
      <c r="F167" s="1085"/>
      <c r="G167" s="1085"/>
      <c r="H167" s="1085"/>
      <c r="I167" s="1085"/>
      <c r="J167" s="1085"/>
      <c r="K167" s="1085"/>
      <c r="L167" s="1085"/>
      <c r="M167" s="1085"/>
      <c r="N167" s="1085"/>
      <c r="O167" s="1085"/>
      <c r="P167" s="1085"/>
      <c r="Q167" s="1085"/>
      <c r="R167" s="1085"/>
      <c r="S167" s="1085"/>
      <c r="T167" s="1085"/>
      <c r="U167" s="1085"/>
    </row>
    <row r="168" spans="1:21" x14ac:dyDescent="0.25">
      <c r="A168" s="1085"/>
      <c r="B168" s="1085"/>
      <c r="C168" s="1085"/>
      <c r="D168" s="1085"/>
      <c r="E168" s="1085"/>
      <c r="F168" s="1085"/>
      <c r="G168" s="1085"/>
      <c r="H168" s="1085"/>
      <c r="I168" s="1085"/>
      <c r="J168" s="1085"/>
      <c r="K168" s="1085"/>
      <c r="L168" s="1085"/>
      <c r="M168" s="1085"/>
      <c r="N168" s="1085"/>
      <c r="O168" s="1085"/>
      <c r="P168" s="1085"/>
      <c r="Q168" s="1085"/>
      <c r="R168" s="1085"/>
      <c r="S168" s="1085"/>
      <c r="T168" s="1085"/>
      <c r="U168" s="1085"/>
    </row>
    <row r="169" spans="1:21" x14ac:dyDescent="0.25">
      <c r="A169" s="1085"/>
      <c r="B169" s="1085"/>
      <c r="C169" s="1085"/>
      <c r="D169" s="1085"/>
      <c r="E169" s="1085"/>
      <c r="F169" s="1085"/>
      <c r="G169" s="1085"/>
      <c r="H169" s="1085"/>
      <c r="I169" s="1085"/>
      <c r="J169" s="1085"/>
      <c r="K169" s="1085"/>
      <c r="L169" s="1085"/>
      <c r="M169" s="1085"/>
      <c r="N169" s="1085"/>
      <c r="O169" s="1085"/>
      <c r="P169" s="1085"/>
      <c r="Q169" s="1085"/>
      <c r="R169" s="1085"/>
      <c r="S169" s="1085"/>
      <c r="T169" s="1085"/>
      <c r="U169" s="1085"/>
    </row>
    <row r="170" spans="1:21" x14ac:dyDescent="0.25">
      <c r="A170" s="1085"/>
      <c r="B170" s="1085"/>
      <c r="C170" s="1085"/>
      <c r="D170" s="1085"/>
      <c r="E170" s="1085"/>
      <c r="F170" s="1085"/>
      <c r="G170" s="1085"/>
      <c r="H170" s="1085"/>
      <c r="I170" s="1085"/>
      <c r="J170" s="1085"/>
      <c r="K170" s="1085"/>
      <c r="L170" s="1085"/>
      <c r="M170" s="1085"/>
      <c r="N170" s="1085"/>
      <c r="O170" s="1085"/>
      <c r="P170" s="1085"/>
      <c r="Q170" s="1085"/>
      <c r="R170" s="1085"/>
      <c r="S170" s="1085"/>
      <c r="T170" s="1085"/>
      <c r="U170" s="1085"/>
    </row>
    <row r="171" spans="1:21" x14ac:dyDescent="0.25">
      <c r="A171" s="1085"/>
      <c r="B171" s="1085"/>
      <c r="C171" s="1085"/>
      <c r="D171" s="1085"/>
      <c r="E171" s="1085"/>
      <c r="F171" s="1085"/>
      <c r="G171" s="1085"/>
      <c r="H171" s="1085"/>
      <c r="I171" s="1085"/>
      <c r="J171" s="1085"/>
      <c r="K171" s="1085"/>
      <c r="L171" s="1085"/>
      <c r="M171" s="1085"/>
      <c r="N171" s="1085"/>
      <c r="O171" s="1085"/>
      <c r="P171" s="1085"/>
      <c r="Q171" s="1085"/>
      <c r="R171" s="1085"/>
      <c r="S171" s="1085"/>
      <c r="T171" s="1085"/>
      <c r="U171" s="1085"/>
    </row>
    <row r="172" spans="1:21" x14ac:dyDescent="0.25">
      <c r="A172" s="1085"/>
      <c r="B172" s="1085"/>
      <c r="C172" s="1085"/>
      <c r="D172" s="1085"/>
      <c r="E172" s="1085"/>
      <c r="F172" s="1085"/>
      <c r="G172" s="1085"/>
      <c r="H172" s="1085"/>
      <c r="I172" s="1085"/>
      <c r="J172" s="1085"/>
      <c r="K172" s="1085"/>
      <c r="L172" s="1085"/>
      <c r="M172" s="1085"/>
      <c r="N172" s="1085"/>
      <c r="O172" s="1085"/>
      <c r="P172" s="1085"/>
      <c r="Q172" s="1085"/>
      <c r="R172" s="1085"/>
      <c r="S172" s="1085"/>
      <c r="T172" s="1085"/>
      <c r="U172" s="1085"/>
    </row>
    <row r="173" spans="1:21" x14ac:dyDescent="0.25">
      <c r="A173" s="1085"/>
      <c r="B173" s="1085"/>
      <c r="C173" s="1085"/>
      <c r="D173" s="1085"/>
      <c r="E173" s="1085"/>
      <c r="F173" s="1085"/>
      <c r="G173" s="1085"/>
      <c r="H173" s="1085"/>
      <c r="I173" s="1085"/>
      <c r="J173" s="1085"/>
      <c r="K173" s="1085"/>
      <c r="L173" s="1085"/>
      <c r="M173" s="1085"/>
      <c r="N173" s="1085"/>
      <c r="O173" s="1085"/>
      <c r="P173" s="1085"/>
      <c r="Q173" s="1085"/>
      <c r="R173" s="1085"/>
      <c r="S173" s="1085"/>
      <c r="T173" s="1085"/>
      <c r="U173" s="1085"/>
    </row>
    <row r="174" spans="1:21" x14ac:dyDescent="0.25">
      <c r="A174" s="1085"/>
      <c r="B174" s="1085"/>
      <c r="C174" s="1085"/>
      <c r="D174" s="1085"/>
      <c r="E174" s="1085"/>
      <c r="F174" s="1085"/>
      <c r="G174" s="1085"/>
      <c r="H174" s="1085"/>
      <c r="I174" s="1085"/>
      <c r="J174" s="1085"/>
      <c r="K174" s="1085"/>
      <c r="L174" s="1085"/>
      <c r="M174" s="1085"/>
      <c r="N174" s="1085"/>
      <c r="O174" s="1085"/>
      <c r="P174" s="1085"/>
      <c r="Q174" s="1085"/>
      <c r="R174" s="1085"/>
      <c r="S174" s="1085"/>
      <c r="T174" s="1085"/>
      <c r="U174" s="1085"/>
    </row>
    <row r="175" spans="1:21" x14ac:dyDescent="0.25">
      <c r="A175" s="1085"/>
      <c r="B175" s="1085"/>
      <c r="C175" s="1085"/>
      <c r="D175" s="1085"/>
      <c r="E175" s="1085"/>
      <c r="F175" s="1085"/>
      <c r="G175" s="1085"/>
      <c r="H175" s="1085"/>
      <c r="I175" s="1085"/>
      <c r="J175" s="1085"/>
      <c r="K175" s="1085"/>
      <c r="L175" s="1085"/>
      <c r="M175" s="1085"/>
      <c r="N175" s="1085"/>
      <c r="O175" s="1085"/>
      <c r="P175" s="1085"/>
      <c r="Q175" s="1085"/>
      <c r="R175" s="1085"/>
      <c r="S175" s="1085"/>
      <c r="T175" s="1085"/>
      <c r="U175" s="1085"/>
    </row>
    <row r="176" spans="1:21" x14ac:dyDescent="0.25">
      <c r="A176" s="1085"/>
      <c r="B176" s="1085"/>
      <c r="C176" s="1085"/>
      <c r="D176" s="1085"/>
      <c r="E176" s="1085"/>
      <c r="F176" s="1085"/>
      <c r="G176" s="1085"/>
      <c r="H176" s="1085"/>
      <c r="I176" s="1085"/>
      <c r="J176" s="1085"/>
      <c r="K176" s="1085"/>
      <c r="L176" s="1085"/>
      <c r="M176" s="1085"/>
      <c r="N176" s="1085"/>
      <c r="O176" s="1085"/>
      <c r="P176" s="1085"/>
      <c r="Q176" s="1085"/>
      <c r="R176" s="1085"/>
      <c r="S176" s="1085"/>
      <c r="T176" s="1085"/>
      <c r="U176" s="1085"/>
    </row>
    <row r="177" spans="1:21" x14ac:dyDescent="0.25">
      <c r="A177" s="1085"/>
      <c r="B177" s="1085"/>
      <c r="C177" s="1085"/>
      <c r="D177" s="1085"/>
      <c r="E177" s="1085"/>
      <c r="F177" s="1085"/>
      <c r="G177" s="1085"/>
      <c r="H177" s="1085"/>
      <c r="I177" s="1085"/>
      <c r="J177" s="1085"/>
      <c r="K177" s="1085"/>
      <c r="L177" s="1085"/>
      <c r="M177" s="1085"/>
      <c r="N177" s="1085"/>
      <c r="O177" s="1085"/>
      <c r="P177" s="1085"/>
      <c r="Q177" s="1085"/>
      <c r="R177" s="1085"/>
      <c r="S177" s="1085"/>
      <c r="T177" s="1085"/>
      <c r="U177" s="1085"/>
    </row>
    <row r="178" spans="1:21" x14ac:dyDescent="0.25">
      <c r="A178" s="1085"/>
      <c r="B178" s="1085"/>
      <c r="C178" s="1085"/>
      <c r="D178" s="1085"/>
      <c r="E178" s="1085"/>
      <c r="F178" s="1085"/>
      <c r="G178" s="1085"/>
      <c r="H178" s="1085"/>
      <c r="I178" s="1085"/>
      <c r="J178" s="1085"/>
      <c r="K178" s="1085"/>
      <c r="L178" s="1085"/>
      <c r="M178" s="1085"/>
      <c r="N178" s="1085"/>
      <c r="O178" s="1085"/>
      <c r="P178" s="1085"/>
      <c r="Q178" s="1085"/>
      <c r="R178" s="1085"/>
      <c r="S178" s="1085"/>
      <c r="T178" s="1085"/>
      <c r="U178" s="1085"/>
    </row>
    <row r="179" spans="1:21" x14ac:dyDescent="0.25">
      <c r="A179" s="1085"/>
      <c r="B179" s="1085"/>
      <c r="C179" s="1085"/>
      <c r="D179" s="1085"/>
      <c r="E179" s="1085"/>
      <c r="F179" s="1085"/>
      <c r="G179" s="1085"/>
      <c r="H179" s="1085"/>
      <c r="I179" s="1085"/>
      <c r="J179" s="1085"/>
      <c r="K179" s="1085"/>
      <c r="L179" s="1085"/>
      <c r="M179" s="1085"/>
      <c r="N179" s="1085"/>
      <c r="O179" s="1085"/>
      <c r="P179" s="1085"/>
      <c r="Q179" s="1085"/>
      <c r="R179" s="1085"/>
      <c r="S179" s="1085"/>
      <c r="T179" s="1085"/>
      <c r="U179" s="1085"/>
    </row>
    <row r="180" spans="1:21" x14ac:dyDescent="0.25">
      <c r="A180" s="1085"/>
      <c r="B180" s="1085"/>
      <c r="C180" s="1085"/>
      <c r="D180" s="1085"/>
      <c r="E180" s="1085"/>
      <c r="F180" s="1085"/>
      <c r="G180" s="1085"/>
      <c r="H180" s="1085"/>
      <c r="I180" s="1085"/>
      <c r="J180" s="1085"/>
      <c r="K180" s="1085"/>
      <c r="L180" s="1085"/>
      <c r="M180" s="1085"/>
      <c r="N180" s="1085"/>
      <c r="O180" s="1085"/>
      <c r="P180" s="1085"/>
      <c r="Q180" s="1085"/>
      <c r="R180" s="1085"/>
      <c r="S180" s="1085"/>
      <c r="T180" s="1085"/>
      <c r="U180" s="1085"/>
    </row>
    <row r="181" spans="1:21" x14ac:dyDescent="0.25">
      <c r="A181" s="1085"/>
      <c r="B181" s="1085"/>
      <c r="C181" s="1085"/>
      <c r="D181" s="1085"/>
      <c r="E181" s="1085"/>
      <c r="F181" s="1085"/>
      <c r="G181" s="1085"/>
      <c r="H181" s="1085"/>
      <c r="I181" s="1085"/>
      <c r="J181" s="1085"/>
      <c r="K181" s="1085"/>
      <c r="L181" s="1085"/>
      <c r="M181" s="1085"/>
      <c r="N181" s="1085"/>
      <c r="O181" s="1085"/>
      <c r="P181" s="1085"/>
      <c r="Q181" s="1085"/>
      <c r="R181" s="1085"/>
      <c r="S181" s="1085"/>
      <c r="T181" s="1085"/>
      <c r="U181" s="1085"/>
    </row>
    <row r="182" spans="1:21" x14ac:dyDescent="0.25">
      <c r="A182" s="1085"/>
      <c r="B182" s="1085"/>
      <c r="C182" s="1085"/>
      <c r="D182" s="1085"/>
      <c r="E182" s="1085"/>
      <c r="F182" s="1085"/>
      <c r="G182" s="1085"/>
      <c r="H182" s="1085"/>
      <c r="I182" s="1085"/>
      <c r="J182" s="1085"/>
      <c r="K182" s="1085"/>
      <c r="L182" s="1085"/>
      <c r="M182" s="1085"/>
      <c r="N182" s="1085"/>
      <c r="O182" s="1085"/>
      <c r="P182" s="1085"/>
      <c r="Q182" s="1085"/>
      <c r="R182" s="1085"/>
      <c r="S182" s="1085"/>
      <c r="T182" s="1085"/>
      <c r="U182" s="1085"/>
    </row>
    <row r="183" spans="1:21" x14ac:dyDescent="0.25">
      <c r="A183" s="1085"/>
      <c r="B183" s="1085"/>
      <c r="C183" s="1085"/>
      <c r="D183" s="1085"/>
      <c r="E183" s="1085"/>
      <c r="F183" s="1085"/>
      <c r="G183" s="1085"/>
      <c r="H183" s="1085"/>
      <c r="I183" s="1085"/>
      <c r="J183" s="1085"/>
      <c r="K183" s="1085"/>
      <c r="L183" s="1085"/>
      <c r="M183" s="1085"/>
      <c r="N183" s="1085"/>
      <c r="O183" s="1085"/>
      <c r="P183" s="1085"/>
      <c r="Q183" s="1085"/>
      <c r="R183" s="1085"/>
      <c r="S183" s="1085"/>
      <c r="T183" s="1085"/>
      <c r="U183" s="1085"/>
    </row>
    <row r="184" spans="1:21" x14ac:dyDescent="0.25">
      <c r="A184" s="1085"/>
      <c r="B184" s="1085"/>
      <c r="C184" s="1085"/>
      <c r="D184" s="1085"/>
      <c r="E184" s="1085"/>
      <c r="F184" s="1085"/>
      <c r="G184" s="1085"/>
      <c r="H184" s="1085"/>
      <c r="I184" s="1085"/>
      <c r="J184" s="1085"/>
      <c r="K184" s="1085"/>
      <c r="L184" s="1085"/>
      <c r="M184" s="1085"/>
      <c r="N184" s="1085"/>
      <c r="O184" s="1085"/>
      <c r="P184" s="1085"/>
      <c r="Q184" s="1085"/>
      <c r="R184" s="1085"/>
      <c r="S184" s="1085"/>
      <c r="T184" s="1085"/>
      <c r="U184" s="1085"/>
    </row>
    <row r="185" spans="1:21" x14ac:dyDescent="0.25">
      <c r="A185" s="1085"/>
      <c r="B185" s="1085"/>
      <c r="C185" s="1085"/>
      <c r="D185" s="1085"/>
      <c r="E185" s="1085"/>
      <c r="F185" s="1085"/>
      <c r="G185" s="1085"/>
      <c r="H185" s="1085"/>
      <c r="I185" s="1085"/>
      <c r="J185" s="1085"/>
      <c r="K185" s="1085"/>
      <c r="L185" s="1085"/>
      <c r="M185" s="1085"/>
      <c r="N185" s="1085"/>
      <c r="O185" s="1085"/>
      <c r="P185" s="1085"/>
      <c r="Q185" s="1085"/>
      <c r="R185" s="1085"/>
      <c r="S185" s="1085"/>
      <c r="T185" s="1085"/>
      <c r="U185" s="1085"/>
    </row>
    <row r="186" spans="1:21" x14ac:dyDescent="0.25">
      <c r="A186" s="1085"/>
      <c r="B186" s="1085"/>
      <c r="C186" s="1085"/>
      <c r="D186" s="1085"/>
      <c r="E186" s="1085"/>
      <c r="F186" s="1085"/>
      <c r="G186" s="1085"/>
      <c r="H186" s="1085"/>
      <c r="I186" s="1085"/>
      <c r="J186" s="1085"/>
      <c r="K186" s="1085"/>
      <c r="L186" s="1085"/>
      <c r="M186" s="1085"/>
      <c r="N186" s="1085"/>
      <c r="O186" s="1085"/>
      <c r="P186" s="1085"/>
      <c r="Q186" s="1085"/>
      <c r="R186" s="1085"/>
      <c r="S186" s="1085"/>
      <c r="T186" s="1085"/>
      <c r="U186" s="1085"/>
    </row>
    <row r="187" spans="1:21" x14ac:dyDescent="0.25">
      <c r="A187" s="1085"/>
      <c r="B187" s="1085"/>
      <c r="C187" s="1085"/>
      <c r="D187" s="1085"/>
      <c r="E187" s="1085"/>
      <c r="F187" s="1085"/>
      <c r="G187" s="1085"/>
      <c r="H187" s="1085"/>
      <c r="I187" s="1085"/>
      <c r="J187" s="1085"/>
      <c r="K187" s="1085"/>
      <c r="L187" s="1085"/>
      <c r="M187" s="1085"/>
      <c r="N187" s="1085"/>
      <c r="O187" s="1085"/>
      <c r="P187" s="1085"/>
      <c r="Q187" s="1085"/>
      <c r="R187" s="1085"/>
      <c r="S187" s="1085"/>
      <c r="T187" s="1085"/>
      <c r="U187" s="1085"/>
    </row>
    <row r="188" spans="1:21" x14ac:dyDescent="0.25">
      <c r="A188" s="1085"/>
      <c r="B188" s="1085"/>
      <c r="C188" s="1085"/>
      <c r="D188" s="1085"/>
      <c r="E188" s="1085"/>
      <c r="F188" s="1085"/>
      <c r="G188" s="1085"/>
      <c r="H188" s="1085"/>
      <c r="I188" s="1085"/>
      <c r="J188" s="1085"/>
      <c r="K188" s="1085"/>
      <c r="L188" s="1085"/>
      <c r="M188" s="1085"/>
      <c r="N188" s="1085"/>
      <c r="O188" s="1085"/>
      <c r="P188" s="1085"/>
      <c r="Q188" s="1085"/>
      <c r="R188" s="1085"/>
      <c r="S188" s="1085"/>
      <c r="T188" s="1085"/>
      <c r="U188" s="1085"/>
    </row>
    <row r="189" spans="1:21" x14ac:dyDescent="0.25">
      <c r="A189" s="1085"/>
      <c r="B189" s="1085"/>
      <c r="C189" s="1085"/>
      <c r="D189" s="1085"/>
      <c r="E189" s="1085"/>
      <c r="F189" s="1085"/>
      <c r="G189" s="1085"/>
      <c r="H189" s="1085"/>
      <c r="I189" s="1085"/>
      <c r="J189" s="1085"/>
      <c r="K189" s="1085"/>
      <c r="L189" s="1085"/>
      <c r="M189" s="1085"/>
      <c r="N189" s="1085"/>
      <c r="O189" s="1085"/>
      <c r="P189" s="1085"/>
      <c r="Q189" s="1085"/>
      <c r="R189" s="1085"/>
      <c r="S189" s="1085"/>
      <c r="T189" s="1085"/>
      <c r="U189" s="1085"/>
    </row>
    <row r="190" spans="1:21" x14ac:dyDescent="0.25">
      <c r="A190" s="1085"/>
      <c r="B190" s="1085"/>
      <c r="C190" s="1085"/>
      <c r="D190" s="1085"/>
      <c r="E190" s="1085"/>
      <c r="F190" s="1085"/>
      <c r="G190" s="1085"/>
      <c r="H190" s="1085"/>
      <c r="I190" s="1085"/>
      <c r="J190" s="1085"/>
      <c r="K190" s="1085"/>
      <c r="L190" s="1085"/>
      <c r="M190" s="1085"/>
      <c r="N190" s="1085"/>
      <c r="O190" s="1085"/>
      <c r="P190" s="1085"/>
      <c r="Q190" s="1085"/>
      <c r="R190" s="1085"/>
      <c r="S190" s="1085"/>
      <c r="T190" s="1085"/>
      <c r="U190" s="1085"/>
    </row>
    <row r="191" spans="1:21" x14ac:dyDescent="0.25">
      <c r="A191" s="1085"/>
      <c r="B191" s="1085"/>
      <c r="C191" s="1085"/>
      <c r="D191" s="1085"/>
      <c r="E191" s="1085"/>
      <c r="F191" s="1085"/>
      <c r="G191" s="1085"/>
      <c r="H191" s="1085"/>
      <c r="I191" s="1085"/>
      <c r="J191" s="1085"/>
      <c r="K191" s="1085"/>
      <c r="L191" s="1085"/>
      <c r="M191" s="1085"/>
      <c r="N191" s="1085"/>
      <c r="O191" s="1085"/>
      <c r="P191" s="1085"/>
      <c r="Q191" s="1085"/>
      <c r="R191" s="1085"/>
      <c r="S191" s="1085"/>
      <c r="T191" s="1085"/>
      <c r="U191" s="1085"/>
    </row>
    <row r="192" spans="1:21" x14ac:dyDescent="0.25">
      <c r="A192" s="1085"/>
      <c r="B192" s="1085"/>
      <c r="C192" s="1085"/>
      <c r="D192" s="1085"/>
      <c r="E192" s="1085"/>
      <c r="F192" s="1085"/>
      <c r="G192" s="1085"/>
      <c r="H192" s="1085"/>
      <c r="I192" s="1085"/>
      <c r="J192" s="1085"/>
      <c r="K192" s="1085"/>
      <c r="L192" s="1085"/>
      <c r="M192" s="1085"/>
      <c r="N192" s="1085"/>
      <c r="O192" s="1085"/>
      <c r="P192" s="1085"/>
      <c r="Q192" s="1085"/>
      <c r="R192" s="1085"/>
      <c r="S192" s="1085"/>
      <c r="T192" s="1085"/>
      <c r="U192" s="1085"/>
    </row>
    <row r="193" spans="1:21" x14ac:dyDescent="0.25">
      <c r="A193" s="1085"/>
      <c r="B193" s="1085"/>
      <c r="C193" s="1085"/>
      <c r="D193" s="1085"/>
      <c r="E193" s="1085"/>
      <c r="F193" s="1085"/>
      <c r="G193" s="1085"/>
      <c r="H193" s="1085"/>
      <c r="I193" s="1085"/>
      <c r="J193" s="1085"/>
      <c r="K193" s="1085"/>
      <c r="L193" s="1085"/>
      <c r="M193" s="1085"/>
      <c r="N193" s="1085"/>
      <c r="O193" s="1085"/>
      <c r="P193" s="1085"/>
      <c r="Q193" s="1085"/>
      <c r="R193" s="1085"/>
      <c r="S193" s="1085"/>
      <c r="T193" s="1085"/>
      <c r="U193" s="1085"/>
    </row>
    <row r="194" spans="1:21" x14ac:dyDescent="0.25">
      <c r="A194" s="1085"/>
      <c r="B194" s="1085"/>
      <c r="C194" s="1085"/>
      <c r="D194" s="1085"/>
      <c r="E194" s="1085"/>
      <c r="F194" s="1085"/>
      <c r="G194" s="1085"/>
      <c r="H194" s="1085"/>
      <c r="I194" s="1085"/>
      <c r="J194" s="1085"/>
      <c r="K194" s="1085"/>
      <c r="L194" s="1085"/>
      <c r="M194" s="1085"/>
      <c r="N194" s="1085"/>
      <c r="O194" s="1085"/>
      <c r="P194" s="1085"/>
      <c r="Q194" s="1085"/>
      <c r="R194" s="1085"/>
      <c r="S194" s="1085"/>
      <c r="T194" s="1085"/>
      <c r="U194" s="1085"/>
    </row>
    <row r="195" spans="1:21" x14ac:dyDescent="0.25">
      <c r="A195" s="1085"/>
      <c r="B195" s="1085"/>
      <c r="C195" s="1085"/>
      <c r="D195" s="1085"/>
      <c r="E195" s="1085"/>
      <c r="F195" s="1085"/>
      <c r="G195" s="1085"/>
      <c r="H195" s="1085"/>
      <c r="I195" s="1085"/>
      <c r="J195" s="1085"/>
      <c r="K195" s="1085"/>
      <c r="L195" s="1085"/>
      <c r="M195" s="1085"/>
      <c r="N195" s="1085"/>
      <c r="O195" s="1085"/>
      <c r="P195" s="1085"/>
      <c r="Q195" s="1085"/>
      <c r="R195" s="1085"/>
      <c r="S195" s="1085"/>
      <c r="T195" s="1085"/>
      <c r="U195" s="1085"/>
    </row>
    <row r="196" spans="1:21" x14ac:dyDescent="0.25">
      <c r="A196" s="1085"/>
      <c r="B196" s="1085"/>
      <c r="C196" s="1085"/>
      <c r="D196" s="1085"/>
      <c r="E196" s="1085"/>
      <c r="F196" s="1085"/>
      <c r="G196" s="1085"/>
      <c r="H196" s="1085"/>
      <c r="I196" s="1085"/>
      <c r="J196" s="1085"/>
      <c r="K196" s="1085"/>
      <c r="L196" s="1085"/>
      <c r="M196" s="1085"/>
      <c r="N196" s="1085"/>
      <c r="O196" s="1085"/>
      <c r="P196" s="1085"/>
      <c r="Q196" s="1085"/>
      <c r="R196" s="1085"/>
      <c r="S196" s="1085"/>
      <c r="T196" s="1085"/>
      <c r="U196" s="1085"/>
    </row>
    <row r="197" spans="1:21" x14ac:dyDescent="0.25">
      <c r="A197" s="1085"/>
      <c r="B197" s="1085"/>
      <c r="C197" s="1085"/>
      <c r="D197" s="1085"/>
      <c r="E197" s="1085"/>
      <c r="F197" s="1085"/>
      <c r="G197" s="1085"/>
      <c r="H197" s="1085"/>
      <c r="I197" s="1085"/>
      <c r="J197" s="1085"/>
      <c r="K197" s="1085"/>
      <c r="L197" s="1085"/>
      <c r="M197" s="1085"/>
      <c r="N197" s="1085"/>
      <c r="O197" s="1085"/>
      <c r="P197" s="1085"/>
      <c r="Q197" s="1085"/>
      <c r="R197" s="1085"/>
      <c r="S197" s="1085"/>
      <c r="T197" s="1085"/>
      <c r="U197" s="1085"/>
    </row>
    <row r="198" spans="1:21" x14ac:dyDescent="0.25">
      <c r="A198" s="1085"/>
      <c r="B198" s="1085"/>
      <c r="C198" s="1085"/>
      <c r="D198" s="1085"/>
      <c r="E198" s="1085"/>
      <c r="F198" s="1085"/>
      <c r="G198" s="1085"/>
      <c r="H198" s="1085"/>
      <c r="I198" s="1085"/>
      <c r="J198" s="1085"/>
      <c r="K198" s="1085"/>
      <c r="L198" s="1085"/>
      <c r="M198" s="1085"/>
      <c r="N198" s="1085"/>
      <c r="O198" s="1085"/>
      <c r="P198" s="1085"/>
      <c r="Q198" s="1085"/>
      <c r="R198" s="1085"/>
      <c r="S198" s="1085"/>
      <c r="T198" s="1085"/>
      <c r="U198" s="1085"/>
    </row>
    <row r="199" spans="1:21" x14ac:dyDescent="0.25">
      <c r="A199" s="1085"/>
      <c r="B199" s="1085"/>
      <c r="C199" s="1085"/>
      <c r="D199" s="1085"/>
      <c r="E199" s="1085"/>
      <c r="F199" s="1085"/>
      <c r="G199" s="1085"/>
      <c r="H199" s="1085"/>
      <c r="I199" s="1085"/>
      <c r="J199" s="1085"/>
      <c r="K199" s="1085"/>
      <c r="L199" s="1085"/>
      <c r="M199" s="1085"/>
      <c r="N199" s="1085"/>
      <c r="O199" s="1085"/>
      <c r="P199" s="1085"/>
      <c r="Q199" s="1085"/>
      <c r="R199" s="1085"/>
      <c r="S199" s="1085"/>
      <c r="T199" s="1085"/>
      <c r="U199" s="1085"/>
    </row>
    <row r="200" spans="1:21" x14ac:dyDescent="0.25">
      <c r="A200" s="1085"/>
      <c r="B200" s="1085"/>
      <c r="C200" s="1085"/>
      <c r="D200" s="1085"/>
      <c r="E200" s="1085"/>
      <c r="F200" s="1085"/>
      <c r="G200" s="1085"/>
      <c r="H200" s="1085"/>
      <c r="I200" s="1085"/>
      <c r="J200" s="1085"/>
      <c r="K200" s="1085"/>
      <c r="L200" s="1085"/>
      <c r="M200" s="1085"/>
      <c r="N200" s="1085"/>
      <c r="O200" s="1085"/>
      <c r="P200" s="1085"/>
      <c r="Q200" s="1085"/>
      <c r="R200" s="1085"/>
      <c r="S200" s="1085"/>
      <c r="T200" s="1085"/>
      <c r="U200" s="1085"/>
    </row>
    <row r="201" spans="1:21" x14ac:dyDescent="0.25">
      <c r="A201" s="1085"/>
      <c r="B201" s="1085"/>
      <c r="C201" s="1085"/>
      <c r="D201" s="1085"/>
      <c r="E201" s="1085"/>
      <c r="F201" s="1085"/>
      <c r="G201" s="1085"/>
      <c r="H201" s="1085"/>
      <c r="I201" s="1085"/>
      <c r="J201" s="1085"/>
      <c r="K201" s="1085"/>
      <c r="L201" s="1085"/>
      <c r="M201" s="1085"/>
      <c r="N201" s="1085"/>
      <c r="O201" s="1085"/>
      <c r="P201" s="1085"/>
      <c r="Q201" s="1085"/>
      <c r="R201" s="1085"/>
      <c r="S201" s="1085"/>
      <c r="T201" s="1085"/>
      <c r="U201" s="1085"/>
    </row>
    <row r="202" spans="1:21" x14ac:dyDescent="0.25">
      <c r="A202" s="1085"/>
      <c r="B202" s="1085"/>
      <c r="C202" s="1085"/>
      <c r="D202" s="1085"/>
      <c r="E202" s="1085"/>
      <c r="F202" s="1085"/>
      <c r="G202" s="1085"/>
      <c r="H202" s="1085"/>
      <c r="I202" s="1085"/>
      <c r="J202" s="1085"/>
      <c r="K202" s="1085"/>
      <c r="L202" s="1085"/>
      <c r="M202" s="1085"/>
      <c r="N202" s="1085"/>
      <c r="O202" s="1085"/>
      <c r="P202" s="1085"/>
      <c r="Q202" s="1085"/>
      <c r="R202" s="1085"/>
      <c r="S202" s="1085"/>
      <c r="T202" s="1085"/>
      <c r="U202" s="1085"/>
    </row>
    <row r="203" spans="1:21" x14ac:dyDescent="0.25">
      <c r="A203" s="1085"/>
      <c r="B203" s="1085"/>
      <c r="C203" s="1085"/>
      <c r="D203" s="1085"/>
      <c r="E203" s="1085"/>
      <c r="F203" s="1085"/>
      <c r="G203" s="1085"/>
      <c r="H203" s="1085"/>
      <c r="I203" s="1085"/>
      <c r="J203" s="1085"/>
      <c r="K203" s="1085"/>
      <c r="L203" s="1085"/>
      <c r="M203" s="1085"/>
      <c r="N203" s="1085"/>
      <c r="O203" s="1085"/>
      <c r="P203" s="1085"/>
      <c r="Q203" s="1085"/>
      <c r="R203" s="1085"/>
      <c r="S203" s="1085"/>
      <c r="T203" s="1085"/>
      <c r="U203" s="1085"/>
    </row>
    <row r="204" spans="1:21" x14ac:dyDescent="0.25">
      <c r="A204" s="1085"/>
      <c r="B204" s="1085"/>
      <c r="C204" s="1085"/>
      <c r="D204" s="1085"/>
      <c r="E204" s="1085"/>
      <c r="F204" s="1085"/>
      <c r="G204" s="1085"/>
      <c r="H204" s="1085"/>
      <c r="I204" s="1085"/>
      <c r="J204" s="1085"/>
      <c r="K204" s="1085"/>
      <c r="L204" s="1085"/>
      <c r="M204" s="1085"/>
      <c r="N204" s="1085"/>
      <c r="O204" s="1085"/>
      <c r="P204" s="1085"/>
      <c r="Q204" s="1085"/>
      <c r="R204" s="1085"/>
      <c r="S204" s="1085"/>
      <c r="T204" s="1085"/>
      <c r="U204" s="1085"/>
    </row>
    <row r="205" spans="1:21" x14ac:dyDescent="0.25">
      <c r="A205" s="1085"/>
      <c r="B205" s="1085"/>
      <c r="C205" s="1085"/>
      <c r="D205" s="1085"/>
      <c r="E205" s="1085"/>
      <c r="F205" s="1085"/>
      <c r="G205" s="1085"/>
      <c r="H205" s="1085"/>
      <c r="I205" s="1085"/>
      <c r="J205" s="1085"/>
      <c r="K205" s="1085"/>
      <c r="L205" s="1085"/>
      <c r="M205" s="1085"/>
      <c r="N205" s="1085"/>
      <c r="O205" s="1085"/>
      <c r="P205" s="1085"/>
      <c r="Q205" s="1085"/>
      <c r="R205" s="1085"/>
      <c r="S205" s="1085"/>
      <c r="T205" s="1085"/>
      <c r="U205" s="1085"/>
    </row>
    <row r="206" spans="1:21" x14ac:dyDescent="0.25">
      <c r="A206" s="1085"/>
      <c r="B206" s="1085"/>
      <c r="C206" s="1085"/>
      <c r="D206" s="1085"/>
      <c r="E206" s="1085"/>
      <c r="F206" s="1085"/>
      <c r="G206" s="1085"/>
      <c r="H206" s="1085"/>
      <c r="I206" s="1085"/>
      <c r="J206" s="1085"/>
      <c r="K206" s="1085"/>
      <c r="L206" s="1085"/>
      <c r="M206" s="1085"/>
      <c r="N206" s="1085"/>
      <c r="O206" s="1085"/>
      <c r="P206" s="1085"/>
      <c r="Q206" s="1085"/>
      <c r="R206" s="1085"/>
      <c r="S206" s="1085"/>
      <c r="T206" s="1085"/>
      <c r="U206" s="1085"/>
    </row>
    <row r="207" spans="1:21" x14ac:dyDescent="0.25">
      <c r="A207" s="1085"/>
      <c r="B207" s="1085"/>
      <c r="C207" s="1085"/>
      <c r="D207" s="1085"/>
      <c r="E207" s="1085"/>
      <c r="F207" s="1085"/>
      <c r="G207" s="1085"/>
      <c r="H207" s="1085"/>
      <c r="I207" s="1085"/>
      <c r="J207" s="1085"/>
      <c r="K207" s="1085"/>
      <c r="L207" s="1085"/>
      <c r="M207" s="1085"/>
      <c r="N207" s="1085"/>
      <c r="O207" s="1085"/>
      <c r="P207" s="1085"/>
      <c r="Q207" s="1085"/>
      <c r="R207" s="1085"/>
      <c r="S207" s="1085"/>
      <c r="T207" s="1085"/>
      <c r="U207" s="1085"/>
    </row>
    <row r="208" spans="1:21" x14ac:dyDescent="0.25">
      <c r="A208" s="1085"/>
      <c r="B208" s="1085"/>
      <c r="C208" s="1085"/>
      <c r="D208" s="1085"/>
      <c r="E208" s="1085"/>
      <c r="F208" s="1085"/>
      <c r="G208" s="1085"/>
      <c r="H208" s="1085"/>
      <c r="I208" s="1085"/>
      <c r="J208" s="1085"/>
      <c r="K208" s="1085"/>
      <c r="L208" s="1085"/>
      <c r="M208" s="1085"/>
      <c r="N208" s="1085"/>
      <c r="O208" s="1085"/>
      <c r="P208" s="1085"/>
      <c r="Q208" s="1085"/>
      <c r="R208" s="1085"/>
      <c r="S208" s="1085"/>
      <c r="T208" s="1085"/>
      <c r="U208" s="1085"/>
    </row>
    <row r="209" spans="1:21" x14ac:dyDescent="0.25">
      <c r="A209" s="1085"/>
      <c r="B209" s="1085"/>
      <c r="C209" s="1085"/>
      <c r="D209" s="1085"/>
      <c r="E209" s="1085"/>
      <c r="F209" s="1085"/>
      <c r="G209" s="1085"/>
      <c r="H209" s="1085"/>
      <c r="I209" s="1085"/>
      <c r="J209" s="1085"/>
      <c r="K209" s="1085"/>
      <c r="L209" s="1085"/>
      <c r="M209" s="1085"/>
      <c r="N209" s="1085"/>
      <c r="O209" s="1085"/>
      <c r="P209" s="1085"/>
      <c r="Q209" s="1085"/>
      <c r="R209" s="1085"/>
      <c r="S209" s="1085"/>
      <c r="T209" s="1085"/>
      <c r="U209" s="1085"/>
    </row>
    <row r="210" spans="1:21" x14ac:dyDescent="0.25">
      <c r="A210" s="1085"/>
      <c r="B210" s="1085"/>
      <c r="C210" s="1085"/>
      <c r="D210" s="1085"/>
      <c r="E210" s="1085"/>
      <c r="F210" s="1085"/>
      <c r="G210" s="1085"/>
      <c r="H210" s="1085"/>
      <c r="I210" s="1085"/>
      <c r="J210" s="1085"/>
      <c r="K210" s="1085"/>
      <c r="L210" s="1085"/>
      <c r="M210" s="1085"/>
      <c r="N210" s="1085"/>
      <c r="O210" s="1085"/>
      <c r="P210" s="1085"/>
      <c r="Q210" s="1085"/>
      <c r="R210" s="1085"/>
      <c r="S210" s="1085"/>
      <c r="T210" s="1085"/>
      <c r="U210" s="1085"/>
    </row>
    <row r="211" spans="1:21" x14ac:dyDescent="0.25">
      <c r="A211" s="1085"/>
      <c r="B211" s="1085"/>
      <c r="C211" s="1085"/>
      <c r="D211" s="1085"/>
      <c r="E211" s="1085"/>
      <c r="F211" s="1085"/>
      <c r="G211" s="1085"/>
      <c r="H211" s="1085"/>
      <c r="I211" s="1085"/>
      <c r="J211" s="1085"/>
      <c r="K211" s="1085"/>
      <c r="L211" s="1085"/>
      <c r="M211" s="1085"/>
      <c r="N211" s="1085"/>
      <c r="O211" s="1085"/>
      <c r="P211" s="1085"/>
      <c r="Q211" s="1085"/>
      <c r="R211" s="1085"/>
      <c r="S211" s="1085"/>
      <c r="T211" s="1085"/>
      <c r="U211" s="1085"/>
    </row>
    <row r="212" spans="1:21" x14ac:dyDescent="0.25">
      <c r="A212" s="1085"/>
      <c r="B212" s="1085"/>
      <c r="C212" s="1085"/>
      <c r="D212" s="1085"/>
      <c r="E212" s="1085"/>
      <c r="F212" s="1085"/>
      <c r="G212" s="1085"/>
      <c r="H212" s="1085"/>
      <c r="I212" s="1085"/>
      <c r="J212" s="1085"/>
      <c r="K212" s="1085"/>
      <c r="L212" s="1085"/>
      <c r="M212" s="1085"/>
      <c r="N212" s="1085"/>
      <c r="O212" s="1085"/>
      <c r="P212" s="1085"/>
      <c r="Q212" s="1085"/>
      <c r="R212" s="1085"/>
      <c r="S212" s="1085"/>
      <c r="T212" s="1085"/>
      <c r="U212" s="1085"/>
    </row>
    <row r="213" spans="1:21" x14ac:dyDescent="0.25">
      <c r="A213" s="1085"/>
      <c r="B213" s="1085"/>
      <c r="C213" s="1085"/>
      <c r="D213" s="1085"/>
      <c r="E213" s="1085"/>
      <c r="F213" s="1085"/>
      <c r="G213" s="1085"/>
      <c r="H213" s="1085"/>
      <c r="I213" s="1085"/>
      <c r="J213" s="1085"/>
      <c r="K213" s="1085"/>
      <c r="L213" s="1085"/>
      <c r="M213" s="1085"/>
      <c r="N213" s="1085"/>
      <c r="O213" s="1085"/>
      <c r="P213" s="1085"/>
      <c r="Q213" s="1085"/>
      <c r="R213" s="1085"/>
      <c r="S213" s="1085"/>
      <c r="T213" s="1085"/>
      <c r="U213" s="1085"/>
    </row>
    <row r="214" spans="1:21" x14ac:dyDescent="0.25">
      <c r="A214" s="1085"/>
      <c r="B214" s="1085"/>
      <c r="C214" s="1085"/>
      <c r="D214" s="1085"/>
      <c r="E214" s="1085"/>
      <c r="F214" s="1085"/>
      <c r="G214" s="1085"/>
      <c r="H214" s="1085"/>
      <c r="I214" s="1085"/>
      <c r="J214" s="1085"/>
      <c r="K214" s="1085"/>
      <c r="L214" s="1085"/>
      <c r="M214" s="1085"/>
      <c r="N214" s="1085"/>
      <c r="O214" s="1085"/>
      <c r="P214" s="1085"/>
      <c r="Q214" s="1085"/>
      <c r="R214" s="1085"/>
      <c r="S214" s="1085"/>
      <c r="T214" s="1085"/>
      <c r="U214" s="1085"/>
    </row>
    <row r="215" spans="1:21" x14ac:dyDescent="0.25">
      <c r="A215" s="1085"/>
      <c r="B215" s="1085"/>
      <c r="C215" s="1085"/>
      <c r="D215" s="1085"/>
      <c r="E215" s="1085"/>
      <c r="F215" s="1085"/>
      <c r="G215" s="1085"/>
      <c r="H215" s="1085"/>
      <c r="I215" s="1085"/>
      <c r="J215" s="1085"/>
      <c r="K215" s="1085"/>
      <c r="L215" s="1085"/>
      <c r="M215" s="1085"/>
      <c r="N215" s="1085"/>
      <c r="O215" s="1085"/>
      <c r="P215" s="1085"/>
      <c r="Q215" s="1085"/>
      <c r="R215" s="1085"/>
      <c r="S215" s="1085"/>
      <c r="T215" s="1085"/>
      <c r="U215" s="1085"/>
    </row>
    <row r="216" spans="1:21" x14ac:dyDescent="0.25">
      <c r="A216" s="1085"/>
      <c r="B216" s="1085"/>
      <c r="C216" s="1085"/>
      <c r="D216" s="1085"/>
      <c r="E216" s="1085"/>
      <c r="F216" s="1085"/>
      <c r="G216" s="1085"/>
      <c r="H216" s="1085"/>
      <c r="I216" s="1085"/>
      <c r="J216" s="1085"/>
      <c r="K216" s="1085"/>
      <c r="L216" s="1085"/>
      <c r="M216" s="1085"/>
      <c r="N216" s="1085"/>
      <c r="O216" s="1085"/>
      <c r="P216" s="1085"/>
      <c r="Q216" s="1085"/>
      <c r="R216" s="1085"/>
      <c r="S216" s="1085"/>
      <c r="T216" s="1085"/>
      <c r="U216" s="1085"/>
    </row>
    <row r="217" spans="1:21" x14ac:dyDescent="0.25">
      <c r="A217" s="1085"/>
      <c r="B217" s="1085"/>
      <c r="C217" s="1085"/>
      <c r="D217" s="1085"/>
      <c r="E217" s="1085"/>
      <c r="F217" s="1085"/>
      <c r="G217" s="1085"/>
      <c r="H217" s="1085"/>
      <c r="I217" s="1085"/>
      <c r="J217" s="1085"/>
      <c r="K217" s="1085"/>
      <c r="L217" s="1085"/>
      <c r="M217" s="1085"/>
      <c r="N217" s="1085"/>
      <c r="O217" s="1085"/>
      <c r="P217" s="1085"/>
      <c r="Q217" s="1085"/>
      <c r="R217" s="1085"/>
      <c r="S217" s="1085"/>
      <c r="T217" s="1085"/>
      <c r="U217" s="1085"/>
    </row>
    <row r="218" spans="1:21" x14ac:dyDescent="0.25">
      <c r="A218" s="1085"/>
      <c r="B218" s="1085"/>
      <c r="C218" s="1085"/>
      <c r="D218" s="1085"/>
      <c r="E218" s="1085"/>
      <c r="F218" s="1085"/>
      <c r="G218" s="1085"/>
      <c r="H218" s="1085"/>
      <c r="I218" s="1085"/>
      <c r="J218" s="1085"/>
      <c r="K218" s="1085"/>
      <c r="L218" s="1085"/>
      <c r="M218" s="1085"/>
      <c r="N218" s="1085"/>
      <c r="O218" s="1085"/>
      <c r="P218" s="1085"/>
      <c r="Q218" s="1085"/>
      <c r="R218" s="1085"/>
      <c r="S218" s="1085"/>
      <c r="T218" s="1085"/>
      <c r="U218" s="1085"/>
    </row>
    <row r="219" spans="1:21" x14ac:dyDescent="0.25">
      <c r="A219" s="1085"/>
      <c r="B219" s="1085"/>
      <c r="C219" s="1085"/>
      <c r="D219" s="1085"/>
      <c r="E219" s="1085"/>
      <c r="F219" s="1085"/>
      <c r="G219" s="1085"/>
      <c r="H219" s="1085"/>
      <c r="I219" s="1085"/>
      <c r="J219" s="1085"/>
      <c r="K219" s="1085"/>
      <c r="L219" s="1085"/>
      <c r="M219" s="1085"/>
      <c r="N219" s="1085"/>
      <c r="O219" s="1085"/>
      <c r="P219" s="1085"/>
      <c r="Q219" s="1085"/>
      <c r="R219" s="1085"/>
      <c r="S219" s="1085"/>
      <c r="T219" s="1085"/>
      <c r="U219" s="1085"/>
    </row>
    <row r="220" spans="1:21" x14ac:dyDescent="0.25">
      <c r="A220" s="1085"/>
      <c r="B220" s="1085"/>
      <c r="C220" s="1085"/>
      <c r="D220" s="1085"/>
      <c r="E220" s="1085"/>
      <c r="F220" s="1085"/>
      <c r="G220" s="1085"/>
      <c r="H220" s="1085"/>
      <c r="I220" s="1085"/>
      <c r="J220" s="1085"/>
      <c r="K220" s="1085"/>
      <c r="L220" s="1085"/>
      <c r="M220" s="1085"/>
      <c r="N220" s="1085"/>
      <c r="O220" s="1085"/>
      <c r="P220" s="1085"/>
      <c r="Q220" s="1085"/>
      <c r="R220" s="1085"/>
      <c r="S220" s="1085"/>
      <c r="T220" s="1085"/>
      <c r="U220" s="1085"/>
    </row>
    <row r="221" spans="1:21" x14ac:dyDescent="0.25">
      <c r="A221" s="1085"/>
      <c r="B221" s="1085"/>
      <c r="C221" s="1085"/>
      <c r="D221" s="1085"/>
      <c r="E221" s="1085"/>
      <c r="F221" s="1085"/>
      <c r="G221" s="1085"/>
      <c r="H221" s="1085"/>
      <c r="I221" s="1085"/>
      <c r="J221" s="1085"/>
      <c r="K221" s="1085"/>
      <c r="L221" s="1085"/>
      <c r="M221" s="1085"/>
      <c r="N221" s="1085"/>
      <c r="O221" s="1085"/>
      <c r="P221" s="1085"/>
      <c r="Q221" s="1085"/>
      <c r="R221" s="1085"/>
      <c r="S221" s="1085"/>
      <c r="T221" s="1085"/>
      <c r="U221" s="1085"/>
    </row>
    <row r="222" spans="1:21" x14ac:dyDescent="0.25">
      <c r="A222" s="1085"/>
      <c r="B222" s="1085"/>
      <c r="C222" s="1085"/>
      <c r="D222" s="1085"/>
      <c r="E222" s="1085"/>
      <c r="F222" s="1085"/>
      <c r="G222" s="1085"/>
      <c r="H222" s="1085"/>
      <c r="I222" s="1085"/>
      <c r="J222" s="1085"/>
      <c r="K222" s="1085"/>
      <c r="L222" s="1085"/>
      <c r="M222" s="1085"/>
      <c r="N222" s="1085"/>
      <c r="O222" s="1085"/>
      <c r="P222" s="1085"/>
      <c r="Q222" s="1085"/>
      <c r="R222" s="1085"/>
      <c r="S222" s="1085"/>
      <c r="T222" s="1085"/>
      <c r="U222" s="1085"/>
    </row>
    <row r="223" spans="1:21" x14ac:dyDescent="0.25">
      <c r="A223" s="1085"/>
      <c r="B223" s="1085"/>
      <c r="C223" s="1085"/>
      <c r="D223" s="1085"/>
      <c r="E223" s="1085"/>
      <c r="F223" s="1085"/>
      <c r="G223" s="1085"/>
      <c r="H223" s="1085"/>
      <c r="I223" s="1085"/>
      <c r="J223" s="1085"/>
      <c r="K223" s="1085"/>
      <c r="L223" s="1085"/>
      <c r="M223" s="1085"/>
      <c r="N223" s="1085"/>
      <c r="O223" s="1085"/>
      <c r="P223" s="1085"/>
      <c r="Q223" s="1085"/>
      <c r="R223" s="1085"/>
      <c r="S223" s="1085"/>
      <c r="T223" s="1085"/>
      <c r="U223" s="1085"/>
    </row>
    <row r="224" spans="1:21" x14ac:dyDescent="0.25">
      <c r="A224" s="1085"/>
      <c r="B224" s="1085"/>
      <c r="C224" s="1085"/>
      <c r="D224" s="1085"/>
      <c r="E224" s="1085"/>
      <c r="F224" s="1085"/>
      <c r="G224" s="1085"/>
      <c r="H224" s="1085"/>
      <c r="I224" s="1085"/>
      <c r="J224" s="1085"/>
      <c r="K224" s="1085"/>
      <c r="L224" s="1085"/>
      <c r="M224" s="1085"/>
      <c r="N224" s="1085"/>
      <c r="O224" s="1085"/>
      <c r="P224" s="1085"/>
      <c r="Q224" s="1085"/>
      <c r="R224" s="1085"/>
      <c r="S224" s="1085"/>
      <c r="T224" s="1085"/>
      <c r="U224" s="1085"/>
    </row>
    <row r="225" spans="1:21" x14ac:dyDescent="0.25">
      <c r="A225" s="1085"/>
      <c r="B225" s="1085"/>
      <c r="C225" s="1085"/>
      <c r="D225" s="1085"/>
      <c r="E225" s="1085"/>
      <c r="F225" s="1085"/>
      <c r="G225" s="1085"/>
      <c r="H225" s="1085"/>
      <c r="I225" s="1085"/>
      <c r="J225" s="1085"/>
      <c r="K225" s="1085"/>
      <c r="L225" s="1085"/>
      <c r="M225" s="1085"/>
      <c r="N225" s="1085"/>
      <c r="O225" s="1085"/>
      <c r="P225" s="1085"/>
      <c r="Q225" s="1085"/>
      <c r="R225" s="1085"/>
      <c r="S225" s="1085"/>
      <c r="T225" s="1085"/>
      <c r="U225" s="1085"/>
    </row>
    <row r="226" spans="1:21" x14ac:dyDescent="0.25">
      <c r="A226" s="1085"/>
      <c r="B226" s="1085"/>
      <c r="C226" s="1085"/>
      <c r="D226" s="1085"/>
      <c r="E226" s="1085"/>
      <c r="F226" s="1085"/>
      <c r="G226" s="1085"/>
      <c r="H226" s="1085"/>
      <c r="I226" s="1085"/>
      <c r="J226" s="1085"/>
      <c r="K226" s="1085"/>
      <c r="L226" s="1085"/>
      <c r="M226" s="1085"/>
      <c r="N226" s="1085"/>
      <c r="O226" s="1085"/>
      <c r="P226" s="1085"/>
      <c r="Q226" s="1085"/>
      <c r="R226" s="1085"/>
      <c r="S226" s="1085"/>
      <c r="T226" s="1085"/>
      <c r="U226" s="1085"/>
    </row>
    <row r="227" spans="1:21" x14ac:dyDescent="0.25">
      <c r="A227" s="1085"/>
      <c r="B227" s="1085"/>
      <c r="C227" s="1085"/>
      <c r="D227" s="1085"/>
      <c r="E227" s="1085"/>
      <c r="F227" s="1085"/>
      <c r="G227" s="1085"/>
      <c r="H227" s="1085"/>
      <c r="I227" s="1085"/>
      <c r="J227" s="1085"/>
      <c r="K227" s="1085"/>
      <c r="L227" s="1085"/>
      <c r="M227" s="1085"/>
      <c r="N227" s="1085"/>
      <c r="O227" s="1085"/>
      <c r="P227" s="1085"/>
      <c r="Q227" s="1085"/>
      <c r="R227" s="1085"/>
      <c r="S227" s="1085"/>
      <c r="T227" s="1085"/>
      <c r="U227" s="1085"/>
    </row>
    <row r="228" spans="1:21" x14ac:dyDescent="0.25">
      <c r="A228" s="1085"/>
      <c r="B228" s="1085"/>
      <c r="C228" s="1085"/>
      <c r="D228" s="1085"/>
      <c r="E228" s="1085"/>
      <c r="F228" s="1085"/>
      <c r="G228" s="1085"/>
      <c r="H228" s="1085"/>
      <c r="I228" s="1085"/>
      <c r="J228" s="1085"/>
      <c r="K228" s="1085"/>
      <c r="L228" s="1085"/>
      <c r="M228" s="1085"/>
      <c r="N228" s="1085"/>
      <c r="O228" s="1085"/>
      <c r="P228" s="1085"/>
      <c r="Q228" s="1085"/>
      <c r="R228" s="1085"/>
      <c r="S228" s="1085"/>
      <c r="T228" s="1085"/>
      <c r="U228" s="1085"/>
    </row>
    <row r="229" spans="1:21" x14ac:dyDescent="0.25">
      <c r="A229" s="1085"/>
      <c r="B229" s="1085"/>
      <c r="C229" s="1085"/>
      <c r="D229" s="1085"/>
      <c r="E229" s="1085"/>
      <c r="F229" s="1085"/>
      <c r="G229" s="1085"/>
      <c r="H229" s="1085"/>
      <c r="I229" s="1085"/>
      <c r="J229" s="1085"/>
      <c r="K229" s="1085"/>
      <c r="L229" s="1085"/>
      <c r="M229" s="1085"/>
      <c r="N229" s="1085"/>
      <c r="O229" s="1085"/>
      <c r="P229" s="1085"/>
      <c r="Q229" s="1085"/>
      <c r="R229" s="1085"/>
      <c r="S229" s="1085"/>
      <c r="T229" s="1085"/>
      <c r="U229" s="1085"/>
    </row>
    <row r="230" spans="1:21" x14ac:dyDescent="0.25">
      <c r="A230" s="1085"/>
      <c r="B230" s="1085"/>
      <c r="C230" s="1085"/>
      <c r="D230" s="1085"/>
      <c r="E230" s="1085"/>
      <c r="F230" s="1085"/>
      <c r="G230" s="1085"/>
      <c r="H230" s="1085"/>
      <c r="I230" s="1085"/>
      <c r="J230" s="1085"/>
      <c r="K230" s="1085"/>
      <c r="L230" s="1085"/>
      <c r="M230" s="1085"/>
      <c r="N230" s="1085"/>
      <c r="O230" s="1085"/>
      <c r="P230" s="1085"/>
      <c r="Q230" s="1085"/>
      <c r="R230" s="1085"/>
      <c r="S230" s="1085"/>
      <c r="T230" s="1085"/>
      <c r="U230" s="1085"/>
    </row>
    <row r="231" spans="1:21" x14ac:dyDescent="0.25">
      <c r="A231" s="1085"/>
      <c r="B231" s="1085"/>
      <c r="C231" s="1085"/>
      <c r="D231" s="1085"/>
      <c r="E231" s="1085"/>
      <c r="F231" s="1085"/>
      <c r="G231" s="1085"/>
      <c r="H231" s="1085"/>
      <c r="I231" s="1085"/>
      <c r="J231" s="1085"/>
      <c r="K231" s="1085"/>
      <c r="L231" s="1085"/>
      <c r="M231" s="1085"/>
      <c r="N231" s="1085"/>
      <c r="O231" s="1085"/>
      <c r="P231" s="1085"/>
      <c r="Q231" s="1085"/>
      <c r="R231" s="1085"/>
      <c r="S231" s="1085"/>
      <c r="T231" s="1085"/>
      <c r="U231" s="1085"/>
    </row>
    <row r="232" spans="1:21" x14ac:dyDescent="0.25">
      <c r="A232" s="1085"/>
      <c r="B232" s="1085"/>
      <c r="C232" s="1085"/>
      <c r="D232" s="1085"/>
      <c r="E232" s="1085"/>
      <c r="F232" s="1085"/>
      <c r="G232" s="1085"/>
      <c r="H232" s="1085"/>
      <c r="I232" s="1085"/>
      <c r="J232" s="1085"/>
      <c r="K232" s="1085"/>
      <c r="L232" s="1085"/>
      <c r="M232" s="1085"/>
      <c r="N232" s="1085"/>
      <c r="O232" s="1085"/>
      <c r="P232" s="1085"/>
      <c r="Q232" s="1085"/>
      <c r="R232" s="1085"/>
      <c r="S232" s="1085"/>
      <c r="T232" s="1085"/>
      <c r="U232" s="1085"/>
    </row>
    <row r="233" spans="1:21" x14ac:dyDescent="0.25">
      <c r="A233" s="1085"/>
      <c r="B233" s="1085"/>
      <c r="C233" s="1085"/>
      <c r="D233" s="1085"/>
      <c r="E233" s="1085"/>
      <c r="F233" s="1085"/>
      <c r="G233" s="1085"/>
      <c r="H233" s="1085"/>
      <c r="I233" s="1085"/>
      <c r="J233" s="1085"/>
      <c r="K233" s="1085"/>
      <c r="L233" s="1085"/>
      <c r="M233" s="1085"/>
      <c r="N233" s="1085"/>
      <c r="O233" s="1085"/>
      <c r="P233" s="1085"/>
      <c r="Q233" s="1085"/>
      <c r="R233" s="1085"/>
      <c r="S233" s="1085"/>
      <c r="T233" s="1085"/>
      <c r="U233" s="1085"/>
    </row>
    <row r="234" spans="1:21" x14ac:dyDescent="0.25">
      <c r="A234" s="1085"/>
      <c r="B234" s="1085"/>
      <c r="C234" s="1085"/>
      <c r="D234" s="1085"/>
      <c r="E234" s="1085"/>
      <c r="F234" s="1085"/>
      <c r="G234" s="1085"/>
      <c r="H234" s="1085"/>
      <c r="I234" s="1085"/>
      <c r="J234" s="1085"/>
      <c r="K234" s="1085"/>
      <c r="L234" s="1085"/>
      <c r="M234" s="1085"/>
      <c r="N234" s="1085"/>
      <c r="O234" s="1085"/>
      <c r="P234" s="1085"/>
      <c r="Q234" s="1085"/>
      <c r="R234" s="1085"/>
      <c r="S234" s="1085"/>
      <c r="T234" s="1085"/>
      <c r="U234" s="1085"/>
    </row>
    <row r="235" spans="1:21" x14ac:dyDescent="0.25">
      <c r="A235" s="1085"/>
      <c r="B235" s="1085"/>
      <c r="C235" s="1085"/>
      <c r="D235" s="1085"/>
      <c r="E235" s="1085"/>
      <c r="F235" s="1085"/>
      <c r="G235" s="1085"/>
      <c r="H235" s="1085"/>
      <c r="I235" s="1085"/>
      <c r="J235" s="1085"/>
      <c r="K235" s="1085"/>
      <c r="L235" s="1085"/>
      <c r="M235" s="1085"/>
      <c r="N235" s="1085"/>
      <c r="O235" s="1085"/>
      <c r="P235" s="1085"/>
      <c r="Q235" s="1085"/>
      <c r="R235" s="1085"/>
      <c r="S235" s="1085"/>
      <c r="T235" s="1085"/>
      <c r="U235" s="1085"/>
    </row>
    <row r="236" spans="1:21" x14ac:dyDescent="0.25">
      <c r="A236" s="1085"/>
      <c r="B236" s="1085"/>
      <c r="C236" s="1085"/>
      <c r="D236" s="1085"/>
      <c r="E236" s="1085"/>
      <c r="F236" s="1085"/>
      <c r="G236" s="1085"/>
      <c r="H236" s="1085"/>
      <c r="I236" s="1085"/>
      <c r="J236" s="1085"/>
      <c r="K236" s="1085"/>
      <c r="L236" s="1085"/>
      <c r="M236" s="1085"/>
      <c r="N236" s="1085"/>
      <c r="O236" s="1085"/>
      <c r="P236" s="1085"/>
      <c r="Q236" s="1085"/>
      <c r="R236" s="1085"/>
      <c r="S236" s="1085"/>
      <c r="T236" s="1085"/>
      <c r="U236" s="1085"/>
    </row>
    <row r="237" spans="1:21" x14ac:dyDescent="0.25">
      <c r="A237" s="1085"/>
      <c r="B237" s="1085"/>
      <c r="C237" s="1085"/>
      <c r="D237" s="1085"/>
      <c r="E237" s="1085"/>
      <c r="F237" s="1085"/>
      <c r="G237" s="1085"/>
      <c r="H237" s="1085"/>
      <c r="I237" s="1085"/>
      <c r="J237" s="1085"/>
      <c r="K237" s="1085"/>
      <c r="L237" s="1085"/>
      <c r="M237" s="1085"/>
      <c r="N237" s="1085"/>
      <c r="O237" s="1085"/>
      <c r="P237" s="1085"/>
      <c r="Q237" s="1085"/>
      <c r="R237" s="1085"/>
      <c r="S237" s="1085"/>
      <c r="T237" s="1085"/>
      <c r="U237" s="1085"/>
    </row>
    <row r="238" spans="1:21" x14ac:dyDescent="0.25">
      <c r="A238" s="1085"/>
      <c r="B238" s="1085"/>
      <c r="C238" s="1085"/>
      <c r="D238" s="1085"/>
      <c r="E238" s="1085"/>
      <c r="F238" s="1085"/>
      <c r="G238" s="1085"/>
      <c r="H238" s="1085"/>
      <c r="I238" s="1085"/>
      <c r="J238" s="1085"/>
      <c r="K238" s="1085"/>
      <c r="L238" s="1085"/>
      <c r="M238" s="1085"/>
      <c r="N238" s="1085"/>
      <c r="O238" s="1085"/>
      <c r="P238" s="1085"/>
      <c r="Q238" s="1085"/>
      <c r="R238" s="1085"/>
      <c r="S238" s="1085"/>
      <c r="T238" s="1085"/>
      <c r="U238" s="1085"/>
    </row>
    <row r="239" spans="1:21" x14ac:dyDescent="0.25">
      <c r="A239" s="1085"/>
      <c r="B239" s="1085"/>
      <c r="C239" s="1085"/>
      <c r="D239" s="1085"/>
      <c r="E239" s="1085"/>
      <c r="F239" s="1085"/>
      <c r="G239" s="1085"/>
      <c r="H239" s="1085"/>
      <c r="I239" s="1085"/>
      <c r="J239" s="1085"/>
      <c r="K239" s="1085"/>
      <c r="L239" s="1085"/>
      <c r="M239" s="1085"/>
      <c r="N239" s="1085"/>
      <c r="O239" s="1085"/>
      <c r="P239" s="1085"/>
      <c r="Q239" s="1085"/>
      <c r="R239" s="1085"/>
      <c r="S239" s="1085"/>
      <c r="T239" s="1085"/>
      <c r="U239" s="1085"/>
    </row>
    <row r="240" spans="1:21" x14ac:dyDescent="0.25">
      <c r="A240" s="1085"/>
      <c r="B240" s="1085"/>
      <c r="C240" s="1085"/>
      <c r="D240" s="1085"/>
      <c r="E240" s="1085"/>
      <c r="F240" s="1085"/>
      <c r="G240" s="1085"/>
      <c r="H240" s="1085"/>
      <c r="I240" s="1085"/>
      <c r="J240" s="1085"/>
      <c r="K240" s="1085"/>
      <c r="L240" s="1085"/>
      <c r="M240" s="1085"/>
      <c r="N240" s="1085"/>
      <c r="O240" s="1085"/>
      <c r="P240" s="1085"/>
      <c r="Q240" s="1085"/>
      <c r="R240" s="1085"/>
      <c r="S240" s="1085"/>
      <c r="T240" s="1085"/>
      <c r="U240" s="1085"/>
    </row>
    <row r="241" spans="1:21" x14ac:dyDescent="0.25">
      <c r="A241" s="1085"/>
      <c r="B241" s="1085"/>
      <c r="C241" s="1085"/>
      <c r="D241" s="1085"/>
      <c r="E241" s="1085"/>
      <c r="F241" s="1085"/>
      <c r="G241" s="1085"/>
      <c r="H241" s="1085"/>
      <c r="I241" s="1085"/>
      <c r="J241" s="1085"/>
      <c r="K241" s="1085"/>
      <c r="L241" s="1085"/>
      <c r="M241" s="1085"/>
      <c r="N241" s="1085"/>
      <c r="O241" s="1085"/>
      <c r="P241" s="1085"/>
      <c r="Q241" s="1085"/>
      <c r="R241" s="1085"/>
      <c r="S241" s="1085"/>
      <c r="T241" s="1085"/>
      <c r="U241" s="1085"/>
    </row>
    <row r="242" spans="1:21" x14ac:dyDescent="0.25">
      <c r="A242" s="1085"/>
      <c r="B242" s="1085"/>
      <c r="C242" s="1085"/>
      <c r="D242" s="1085"/>
      <c r="E242" s="1085"/>
      <c r="F242" s="1085"/>
      <c r="G242" s="1085"/>
      <c r="H242" s="1085"/>
      <c r="I242" s="1085"/>
      <c r="J242" s="1085"/>
      <c r="K242" s="1085"/>
      <c r="L242" s="1085"/>
      <c r="M242" s="1085"/>
      <c r="N242" s="1085"/>
      <c r="O242" s="1085"/>
      <c r="P242" s="1085"/>
      <c r="Q242" s="1085"/>
      <c r="R242" s="1085"/>
      <c r="S242" s="1085"/>
      <c r="T242" s="1085"/>
      <c r="U242" s="1085"/>
    </row>
    <row r="243" spans="1:21" x14ac:dyDescent="0.25">
      <c r="A243" s="1085"/>
      <c r="B243" s="1085"/>
      <c r="C243" s="1085"/>
      <c r="D243" s="1085"/>
      <c r="E243" s="1085"/>
      <c r="F243" s="1085"/>
      <c r="G243" s="1085"/>
      <c r="H243" s="1085"/>
      <c r="I243" s="1085"/>
      <c r="J243" s="1085"/>
      <c r="K243" s="1085"/>
      <c r="L243" s="1085"/>
      <c r="M243" s="1085"/>
      <c r="N243" s="1085"/>
      <c r="O243" s="1085"/>
      <c r="P243" s="1085"/>
      <c r="Q243" s="1085"/>
      <c r="R243" s="1085"/>
      <c r="S243" s="1085"/>
      <c r="T243" s="1085"/>
      <c r="U243" s="1085"/>
    </row>
    <row r="244" spans="1:21" x14ac:dyDescent="0.25">
      <c r="A244" s="1085"/>
      <c r="B244" s="1085"/>
      <c r="C244" s="1085"/>
      <c r="D244" s="1085"/>
      <c r="E244" s="1085"/>
      <c r="F244" s="1085"/>
      <c r="G244" s="1085"/>
      <c r="H244" s="1085"/>
      <c r="I244" s="1085"/>
      <c r="J244" s="1085"/>
      <c r="K244" s="1085"/>
      <c r="L244" s="1085"/>
      <c r="M244" s="1085"/>
      <c r="N244" s="1085"/>
      <c r="O244" s="1085"/>
      <c r="P244" s="1085"/>
      <c r="Q244" s="1085"/>
      <c r="R244" s="1085"/>
      <c r="S244" s="1085"/>
      <c r="T244" s="1085"/>
      <c r="U244" s="1085"/>
    </row>
    <row r="245" spans="1:21" x14ac:dyDescent="0.25">
      <c r="A245" s="1085"/>
      <c r="B245" s="1085"/>
      <c r="C245" s="1085"/>
      <c r="D245" s="1085"/>
      <c r="E245" s="1085"/>
      <c r="F245" s="1085"/>
      <c r="G245" s="1085"/>
      <c r="H245" s="1085"/>
      <c r="I245" s="1085"/>
      <c r="J245" s="1085"/>
      <c r="K245" s="1085"/>
      <c r="L245" s="1085"/>
      <c r="M245" s="1085"/>
      <c r="N245" s="1085"/>
      <c r="O245" s="1085"/>
      <c r="P245" s="1085"/>
      <c r="Q245" s="1085"/>
      <c r="R245" s="1085"/>
      <c r="S245" s="1085"/>
      <c r="T245" s="1085"/>
      <c r="U245" s="1085"/>
    </row>
    <row r="246" spans="1:21" x14ac:dyDescent="0.25">
      <c r="A246" s="1085"/>
      <c r="B246" s="1085"/>
      <c r="C246" s="1085"/>
      <c r="D246" s="1085"/>
      <c r="E246" s="1085"/>
      <c r="F246" s="1085"/>
      <c r="G246" s="1085"/>
      <c r="H246" s="1085"/>
      <c r="I246" s="1085"/>
      <c r="J246" s="1085"/>
      <c r="K246" s="1085"/>
      <c r="L246" s="1085"/>
      <c r="M246" s="1085"/>
      <c r="N246" s="1085"/>
      <c r="O246" s="1085"/>
      <c r="P246" s="1085"/>
      <c r="Q246" s="1085"/>
      <c r="R246" s="1085"/>
      <c r="S246" s="1085"/>
      <c r="T246" s="1085"/>
      <c r="U246" s="1085"/>
    </row>
    <row r="247" spans="1:21" x14ac:dyDescent="0.25">
      <c r="A247" s="1085"/>
      <c r="B247" s="1085"/>
      <c r="C247" s="1085"/>
      <c r="D247" s="1085"/>
      <c r="E247" s="1085"/>
      <c r="F247" s="1085"/>
      <c r="G247" s="1085"/>
      <c r="H247" s="1085"/>
      <c r="I247" s="1085"/>
      <c r="J247" s="1085"/>
      <c r="K247" s="1085"/>
      <c r="L247" s="1085"/>
      <c r="M247" s="1085"/>
      <c r="N247" s="1085"/>
      <c r="O247" s="1085"/>
      <c r="P247" s="1085"/>
      <c r="Q247" s="1085"/>
      <c r="R247" s="1085"/>
      <c r="S247" s="1085"/>
      <c r="T247" s="1085"/>
      <c r="U247" s="1085"/>
    </row>
    <row r="248" spans="1:21" x14ac:dyDescent="0.25">
      <c r="A248" s="1085"/>
      <c r="B248" s="1085"/>
      <c r="C248" s="1085"/>
      <c r="D248" s="1085"/>
      <c r="E248" s="1085"/>
      <c r="F248" s="1085"/>
      <c r="G248" s="1085"/>
      <c r="H248" s="1085"/>
      <c r="I248" s="1085"/>
      <c r="J248" s="1085"/>
      <c r="K248" s="1085"/>
      <c r="L248" s="1085"/>
      <c r="M248" s="1085"/>
      <c r="N248" s="1085"/>
      <c r="O248" s="1085"/>
      <c r="P248" s="1085"/>
      <c r="Q248" s="1085"/>
      <c r="R248" s="1085"/>
      <c r="S248" s="1085"/>
      <c r="T248" s="1085"/>
      <c r="U248" s="1085"/>
    </row>
    <row r="249" spans="1:21" x14ac:dyDescent="0.25">
      <c r="A249" s="1085"/>
      <c r="B249" s="1085"/>
      <c r="C249" s="1085"/>
      <c r="D249" s="1085"/>
      <c r="E249" s="1085"/>
      <c r="F249" s="1085"/>
      <c r="G249" s="1085"/>
      <c r="H249" s="1085"/>
      <c r="I249" s="1085"/>
      <c r="J249" s="1085"/>
      <c r="K249" s="1085"/>
      <c r="L249" s="1085"/>
      <c r="M249" s="1085"/>
      <c r="N249" s="1085"/>
      <c r="O249" s="1085"/>
      <c r="P249" s="1085"/>
      <c r="Q249" s="1085"/>
      <c r="R249" s="1085"/>
      <c r="S249" s="1085"/>
      <c r="T249" s="1085"/>
      <c r="U249" s="1085"/>
    </row>
    <row r="250" spans="1:21" x14ac:dyDescent="0.25">
      <c r="A250" s="1085"/>
      <c r="B250" s="1085"/>
      <c r="C250" s="1085"/>
      <c r="D250" s="1085"/>
      <c r="E250" s="1085"/>
      <c r="F250" s="1085"/>
      <c r="G250" s="1085"/>
      <c r="H250" s="1085"/>
      <c r="I250" s="1085"/>
      <c r="J250" s="1085"/>
      <c r="K250" s="1085"/>
      <c r="L250" s="1085"/>
      <c r="M250" s="1085"/>
      <c r="N250" s="1085"/>
      <c r="O250" s="1085"/>
      <c r="P250" s="1085"/>
      <c r="Q250" s="1085"/>
      <c r="R250" s="1085"/>
      <c r="S250" s="1085"/>
      <c r="T250" s="1085"/>
      <c r="U250" s="1085"/>
    </row>
    <row r="251" spans="1:21" x14ac:dyDescent="0.25">
      <c r="A251" s="1085"/>
      <c r="B251" s="1085"/>
      <c r="C251" s="1085"/>
      <c r="D251" s="1085"/>
      <c r="E251" s="1085"/>
      <c r="F251" s="1085"/>
      <c r="G251" s="1085"/>
      <c r="H251" s="1085"/>
      <c r="I251" s="1085"/>
      <c r="J251" s="1085"/>
      <c r="K251" s="1085"/>
      <c r="L251" s="1085"/>
      <c r="M251" s="1085"/>
      <c r="N251" s="1085"/>
      <c r="O251" s="1085"/>
      <c r="P251" s="1085"/>
      <c r="Q251" s="1085"/>
      <c r="R251" s="1085"/>
      <c r="S251" s="1085"/>
      <c r="T251" s="1085"/>
      <c r="U251" s="1085"/>
    </row>
    <row r="252" spans="1:21" x14ac:dyDescent="0.25">
      <c r="A252" s="1085"/>
      <c r="B252" s="1085"/>
      <c r="C252" s="1085"/>
      <c r="D252" s="1085"/>
      <c r="E252" s="1085"/>
      <c r="F252" s="1085"/>
      <c r="G252" s="1085"/>
      <c r="H252" s="1085"/>
      <c r="I252" s="1085"/>
      <c r="J252" s="1085"/>
      <c r="K252" s="1085"/>
      <c r="L252" s="1085"/>
      <c r="M252" s="1085"/>
      <c r="N252" s="1085"/>
      <c r="O252" s="1085"/>
      <c r="P252" s="1085"/>
      <c r="Q252" s="1085"/>
      <c r="R252" s="1085"/>
      <c r="S252" s="1085"/>
      <c r="T252" s="1085"/>
      <c r="U252" s="1085"/>
    </row>
    <row r="253" spans="1:21" x14ac:dyDescent="0.25">
      <c r="A253" s="1085"/>
      <c r="B253" s="1085"/>
      <c r="C253" s="1085"/>
      <c r="D253" s="1085"/>
      <c r="E253" s="1085"/>
      <c r="F253" s="1085"/>
      <c r="G253" s="1085"/>
      <c r="H253" s="1085"/>
      <c r="I253" s="1085"/>
      <c r="J253" s="1085"/>
      <c r="K253" s="1085"/>
      <c r="L253" s="1085"/>
      <c r="M253" s="1085"/>
      <c r="N253" s="1085"/>
      <c r="O253" s="1085"/>
      <c r="P253" s="1085"/>
      <c r="Q253" s="1085"/>
      <c r="R253" s="1085"/>
      <c r="S253" s="1085"/>
      <c r="T253" s="1085"/>
      <c r="U253" s="1085"/>
    </row>
    <row r="254" spans="1:21" x14ac:dyDescent="0.25">
      <c r="A254" s="1085"/>
      <c r="B254" s="1085"/>
      <c r="C254" s="1085"/>
      <c r="D254" s="1085"/>
      <c r="E254" s="1085"/>
      <c r="F254" s="1085"/>
      <c r="G254" s="1085"/>
      <c r="H254" s="1085"/>
      <c r="I254" s="1085"/>
      <c r="J254" s="1085"/>
      <c r="K254" s="1085"/>
      <c r="L254" s="1085"/>
      <c r="M254" s="1085"/>
      <c r="N254" s="1085"/>
      <c r="O254" s="1085"/>
      <c r="P254" s="1085"/>
      <c r="Q254" s="1085"/>
      <c r="R254" s="1085"/>
      <c r="S254" s="1085"/>
      <c r="T254" s="1085"/>
      <c r="U254" s="1085"/>
    </row>
    <row r="255" spans="1:21" x14ac:dyDescent="0.25">
      <c r="A255" s="1085"/>
      <c r="B255" s="1085"/>
      <c r="C255" s="1085"/>
      <c r="D255" s="1085"/>
      <c r="E255" s="1085"/>
      <c r="F255" s="1085"/>
      <c r="G255" s="1085"/>
      <c r="H255" s="1085"/>
      <c r="I255" s="1085"/>
      <c r="J255" s="1085"/>
      <c r="K255" s="1085"/>
      <c r="L255" s="1085"/>
      <c r="M255" s="1085"/>
      <c r="N255" s="1085"/>
      <c r="O255" s="1085"/>
      <c r="P255" s="1085"/>
      <c r="Q255" s="1085"/>
      <c r="R255" s="1085"/>
      <c r="S255" s="1085"/>
      <c r="T255" s="1085"/>
      <c r="U255" s="1085"/>
    </row>
    <row r="256" spans="1:21" x14ac:dyDescent="0.25">
      <c r="A256" s="1085"/>
      <c r="B256" s="1085"/>
      <c r="C256" s="1085"/>
      <c r="D256" s="1085"/>
      <c r="E256" s="1085"/>
      <c r="F256" s="1085"/>
      <c r="G256" s="1085"/>
      <c r="H256" s="1085"/>
      <c r="I256" s="1085"/>
      <c r="J256" s="1085"/>
      <c r="K256" s="1085"/>
      <c r="L256" s="1085"/>
      <c r="M256" s="1085"/>
      <c r="N256" s="1085"/>
      <c r="O256" s="1085"/>
      <c r="P256" s="1085"/>
      <c r="Q256" s="1085"/>
      <c r="R256" s="1085"/>
      <c r="S256" s="1085"/>
      <c r="T256" s="1085"/>
      <c r="U256" s="1085"/>
    </row>
    <row r="257" spans="1:21" x14ac:dyDescent="0.25">
      <c r="A257" s="1085"/>
      <c r="B257" s="1085"/>
      <c r="C257" s="1085"/>
      <c r="D257" s="1085"/>
      <c r="E257" s="1085"/>
      <c r="F257" s="1085"/>
      <c r="G257" s="1085"/>
      <c r="H257" s="1085"/>
      <c r="I257" s="1085"/>
      <c r="J257" s="1085"/>
      <c r="K257" s="1085"/>
      <c r="L257" s="1085"/>
      <c r="M257" s="1085"/>
      <c r="N257" s="1085"/>
      <c r="O257" s="1085"/>
      <c r="P257" s="1085"/>
      <c r="Q257" s="1085"/>
      <c r="R257" s="1085"/>
      <c r="S257" s="1085"/>
      <c r="T257" s="1085"/>
      <c r="U257" s="1085"/>
    </row>
    <row r="258" spans="1:21" x14ac:dyDescent="0.25">
      <c r="A258" s="1085"/>
      <c r="B258" s="1085"/>
      <c r="C258" s="1085"/>
      <c r="D258" s="1085"/>
      <c r="E258" s="1085"/>
      <c r="F258" s="1085"/>
      <c r="G258" s="1085"/>
      <c r="H258" s="1085"/>
      <c r="I258" s="1085"/>
      <c r="J258" s="1085"/>
      <c r="K258" s="1085"/>
      <c r="L258" s="1085"/>
      <c r="M258" s="1085"/>
      <c r="N258" s="1085"/>
      <c r="O258" s="1085"/>
      <c r="P258" s="1085"/>
      <c r="Q258" s="1085"/>
      <c r="R258" s="1085"/>
      <c r="S258" s="1085"/>
      <c r="T258" s="1085"/>
      <c r="U258" s="1085"/>
    </row>
    <row r="259" spans="1:21" x14ac:dyDescent="0.25">
      <c r="A259" s="1085"/>
      <c r="B259" s="1085"/>
      <c r="C259" s="1085"/>
      <c r="D259" s="1085"/>
      <c r="E259" s="1085"/>
      <c r="F259" s="1085"/>
      <c r="G259" s="1085"/>
      <c r="H259" s="1085"/>
      <c r="I259" s="1085"/>
      <c r="J259" s="1085"/>
      <c r="K259" s="1085"/>
      <c r="L259" s="1085"/>
      <c r="M259" s="1085"/>
      <c r="N259" s="1085"/>
      <c r="O259" s="1085"/>
      <c r="P259" s="1085"/>
      <c r="Q259" s="1085"/>
      <c r="R259" s="1085"/>
      <c r="S259" s="1085"/>
      <c r="T259" s="1085"/>
      <c r="U259" s="1085"/>
    </row>
    <row r="260" spans="1:21" x14ac:dyDescent="0.25">
      <c r="A260" s="1085"/>
      <c r="B260" s="1085"/>
      <c r="C260" s="1085"/>
      <c r="D260" s="1085"/>
      <c r="E260" s="1085"/>
      <c r="F260" s="1085"/>
      <c r="G260" s="1085"/>
      <c r="H260" s="1085"/>
      <c r="I260" s="1085"/>
      <c r="J260" s="1085"/>
      <c r="K260" s="1085"/>
      <c r="L260" s="1085"/>
      <c r="M260" s="1085"/>
      <c r="N260" s="1085"/>
      <c r="O260" s="1085"/>
      <c r="P260" s="1085"/>
      <c r="Q260" s="1085"/>
      <c r="R260" s="1085"/>
      <c r="S260" s="1085"/>
      <c r="T260" s="1085"/>
      <c r="U260" s="1085"/>
    </row>
    <row r="261" spans="1:21" x14ac:dyDescent="0.25">
      <c r="A261" s="1085"/>
      <c r="B261" s="1085"/>
      <c r="C261" s="1085"/>
      <c r="D261" s="1085"/>
      <c r="E261" s="1085"/>
      <c r="F261" s="1085"/>
      <c r="G261" s="1085"/>
      <c r="H261" s="1085"/>
      <c r="I261" s="1085"/>
      <c r="J261" s="1085"/>
      <c r="K261" s="1085"/>
      <c r="L261" s="1085"/>
      <c r="M261" s="1085"/>
      <c r="N261" s="1085"/>
      <c r="O261" s="1085"/>
      <c r="P261" s="1085"/>
      <c r="Q261" s="1085"/>
      <c r="R261" s="1085"/>
      <c r="S261" s="1085"/>
      <c r="T261" s="1085"/>
      <c r="U261" s="1085"/>
    </row>
    <row r="262" spans="1:21" x14ac:dyDescent="0.25">
      <c r="A262" s="1085"/>
      <c r="B262" s="1085"/>
      <c r="C262" s="1085"/>
      <c r="D262" s="1085"/>
      <c r="E262" s="1085"/>
      <c r="F262" s="1085"/>
      <c r="G262" s="1085"/>
      <c r="H262" s="1085"/>
      <c r="I262" s="1085"/>
      <c r="J262" s="1085"/>
      <c r="K262" s="1085"/>
      <c r="L262" s="1085"/>
      <c r="M262" s="1085"/>
      <c r="N262" s="1085"/>
      <c r="O262" s="1085"/>
      <c r="P262" s="1085"/>
      <c r="Q262" s="1085"/>
      <c r="R262" s="1085"/>
      <c r="S262" s="1085"/>
      <c r="T262" s="1085"/>
      <c r="U262" s="1085"/>
    </row>
    <row r="263" spans="1:21" x14ac:dyDescent="0.25">
      <c r="A263" s="1085"/>
      <c r="B263" s="1085"/>
      <c r="C263" s="1085"/>
      <c r="D263" s="1085"/>
      <c r="E263" s="1085"/>
      <c r="F263" s="1085"/>
      <c r="G263" s="1085"/>
      <c r="H263" s="1085"/>
      <c r="I263" s="1085"/>
      <c r="J263" s="1085"/>
      <c r="K263" s="1085"/>
      <c r="L263" s="1085"/>
      <c r="M263" s="1085"/>
      <c r="N263" s="1085"/>
      <c r="O263" s="1085"/>
      <c r="P263" s="1085"/>
      <c r="Q263" s="1085"/>
      <c r="R263" s="1085"/>
      <c r="S263" s="1085"/>
      <c r="T263" s="1085"/>
      <c r="U263" s="1085"/>
    </row>
    <row r="264" spans="1:21" x14ac:dyDescent="0.25">
      <c r="A264" s="1085"/>
      <c r="B264" s="1085"/>
      <c r="C264" s="1085"/>
      <c r="D264" s="1085"/>
      <c r="E264" s="1085"/>
      <c r="F264" s="1085"/>
      <c r="G264" s="1085"/>
      <c r="H264" s="1085"/>
      <c r="I264" s="1085"/>
      <c r="J264" s="1085"/>
      <c r="K264" s="1085"/>
      <c r="L264" s="1085"/>
      <c r="M264" s="1085"/>
      <c r="N264" s="1085"/>
      <c r="O264" s="1085"/>
      <c r="P264" s="1085"/>
      <c r="Q264" s="1085"/>
      <c r="R264" s="1085"/>
      <c r="S264" s="1085"/>
      <c r="T264" s="1085"/>
      <c r="U264" s="1085"/>
    </row>
    <row r="265" spans="1:21" x14ac:dyDescent="0.25">
      <c r="A265" s="1085"/>
      <c r="B265" s="1085"/>
      <c r="C265" s="1085"/>
      <c r="D265" s="1085"/>
      <c r="E265" s="1085"/>
      <c r="F265" s="1085"/>
      <c r="G265" s="1085"/>
      <c r="H265" s="1085"/>
      <c r="I265" s="1085"/>
      <c r="J265" s="1085"/>
      <c r="K265" s="1085"/>
      <c r="L265" s="1085"/>
      <c r="M265" s="1085"/>
      <c r="N265" s="1085"/>
      <c r="O265" s="1085"/>
      <c r="P265" s="1085"/>
      <c r="Q265" s="1085"/>
      <c r="R265" s="1085"/>
      <c r="S265" s="1085"/>
      <c r="T265" s="1085"/>
      <c r="U265" s="1085"/>
    </row>
    <row r="266" spans="1:21" x14ac:dyDescent="0.25">
      <c r="A266" s="1085"/>
      <c r="B266" s="1085"/>
      <c r="C266" s="1085"/>
      <c r="D266" s="1085"/>
      <c r="E266" s="1085"/>
      <c r="F266" s="1085"/>
      <c r="G266" s="1085"/>
      <c r="H266" s="1085"/>
      <c r="I266" s="1085"/>
      <c r="J266" s="1085"/>
      <c r="K266" s="1085"/>
      <c r="L266" s="1085"/>
      <c r="M266" s="1085"/>
      <c r="N266" s="1085"/>
      <c r="O266" s="1085"/>
      <c r="P266" s="1085"/>
      <c r="Q266" s="1085"/>
      <c r="R266" s="1085"/>
      <c r="S266" s="1085"/>
      <c r="T266" s="1085"/>
      <c r="U266" s="1085"/>
    </row>
    <row r="267" spans="1:21" x14ac:dyDescent="0.25">
      <c r="A267" s="1085"/>
      <c r="B267" s="1085"/>
      <c r="C267" s="1085"/>
      <c r="D267" s="1085"/>
      <c r="E267" s="1085"/>
      <c r="F267" s="1085"/>
      <c r="G267" s="1085"/>
      <c r="H267" s="1085"/>
      <c r="I267" s="1085"/>
      <c r="J267" s="1085"/>
      <c r="K267" s="1085"/>
      <c r="L267" s="1085"/>
      <c r="M267" s="1085"/>
      <c r="N267" s="1085"/>
      <c r="O267" s="1085"/>
      <c r="P267" s="1085"/>
      <c r="Q267" s="1085"/>
      <c r="R267" s="1085"/>
      <c r="S267" s="1085"/>
      <c r="T267" s="1085"/>
      <c r="U267" s="1085"/>
    </row>
    <row r="268" spans="1:21" x14ac:dyDescent="0.25">
      <c r="A268" s="1085"/>
      <c r="B268" s="1085"/>
      <c r="C268" s="1085"/>
      <c r="D268" s="1085"/>
      <c r="E268" s="1085"/>
      <c r="F268" s="1085"/>
      <c r="G268" s="1085"/>
      <c r="H268" s="1085"/>
      <c r="I268" s="1085"/>
      <c r="J268" s="1085"/>
      <c r="K268" s="1085"/>
      <c r="L268" s="1085"/>
      <c r="M268" s="1085"/>
      <c r="N268" s="1085"/>
      <c r="O268" s="1085"/>
      <c r="P268" s="1085"/>
      <c r="Q268" s="1085"/>
      <c r="R268" s="1085"/>
      <c r="S268" s="1085"/>
      <c r="T268" s="1085"/>
      <c r="U268" s="1085"/>
    </row>
    <row r="269" spans="1:21" x14ac:dyDescent="0.25">
      <c r="A269" s="1085"/>
      <c r="B269" s="1085"/>
      <c r="C269" s="1085"/>
      <c r="D269" s="1085"/>
      <c r="E269" s="1085"/>
      <c r="F269" s="1085"/>
      <c r="G269" s="1085"/>
      <c r="H269" s="1085"/>
      <c r="I269" s="1085"/>
      <c r="J269" s="1085"/>
      <c r="K269" s="1085"/>
      <c r="L269" s="1085"/>
      <c r="M269" s="1085"/>
      <c r="N269" s="1085"/>
      <c r="O269" s="1085"/>
      <c r="P269" s="1085"/>
      <c r="Q269" s="1085"/>
      <c r="R269" s="1085"/>
      <c r="S269" s="1085"/>
      <c r="T269" s="1085"/>
      <c r="U269" s="1085"/>
    </row>
    <row r="270" spans="1:21" x14ac:dyDescent="0.25">
      <c r="A270" s="1085"/>
      <c r="B270" s="1085"/>
      <c r="C270" s="1085"/>
      <c r="D270" s="1085"/>
      <c r="E270" s="1085"/>
      <c r="F270" s="1085"/>
      <c r="G270" s="1085"/>
      <c r="H270" s="1085"/>
      <c r="I270" s="1085"/>
      <c r="J270" s="1085"/>
      <c r="K270" s="1085"/>
      <c r="L270" s="1085"/>
      <c r="M270" s="1085"/>
      <c r="N270" s="1085"/>
      <c r="O270" s="1085"/>
      <c r="P270" s="1085"/>
      <c r="Q270" s="1085"/>
      <c r="R270" s="1085"/>
      <c r="S270" s="1085"/>
      <c r="T270" s="1085"/>
      <c r="U270" s="1085"/>
    </row>
    <row r="271" spans="1:21" x14ac:dyDescent="0.25">
      <c r="A271" s="1085"/>
      <c r="B271" s="1085"/>
      <c r="C271" s="1085"/>
      <c r="D271" s="1085"/>
      <c r="E271" s="1085"/>
      <c r="F271" s="1085"/>
      <c r="G271" s="1085"/>
      <c r="H271" s="1085"/>
      <c r="I271" s="1085"/>
      <c r="J271" s="1085"/>
      <c r="K271" s="1085"/>
      <c r="L271" s="1085"/>
      <c r="M271" s="1085"/>
      <c r="N271" s="1085"/>
      <c r="O271" s="1085"/>
      <c r="P271" s="1085"/>
      <c r="Q271" s="1085"/>
      <c r="R271" s="1085"/>
      <c r="S271" s="1085"/>
      <c r="T271" s="1085"/>
      <c r="U271" s="1085"/>
    </row>
    <row r="272" spans="1:21" x14ac:dyDescent="0.25">
      <c r="A272" s="1085"/>
      <c r="B272" s="1085"/>
      <c r="C272" s="1085"/>
      <c r="D272" s="1085"/>
      <c r="E272" s="1085"/>
      <c r="F272" s="1085"/>
      <c r="G272" s="1085"/>
      <c r="H272" s="1085"/>
      <c r="I272" s="1085"/>
      <c r="J272" s="1085"/>
      <c r="K272" s="1085"/>
      <c r="L272" s="1085"/>
      <c r="M272" s="1085"/>
      <c r="N272" s="1085"/>
      <c r="O272" s="1085"/>
      <c r="P272" s="1085"/>
      <c r="Q272" s="1085"/>
      <c r="R272" s="1085"/>
      <c r="S272" s="1085"/>
      <c r="T272" s="1085"/>
      <c r="U272" s="1085"/>
    </row>
    <row r="273" spans="1:21" x14ac:dyDescent="0.25">
      <c r="A273" s="1085"/>
      <c r="B273" s="1085"/>
      <c r="C273" s="1085"/>
      <c r="D273" s="1085"/>
      <c r="E273" s="1085"/>
      <c r="F273" s="1085"/>
      <c r="G273" s="1085"/>
      <c r="H273" s="1085"/>
      <c r="I273" s="1085"/>
      <c r="J273" s="1085"/>
      <c r="K273" s="1085"/>
      <c r="L273" s="1085"/>
      <c r="M273" s="1085"/>
      <c r="N273" s="1085"/>
      <c r="O273" s="1085"/>
      <c r="P273" s="1085"/>
      <c r="Q273" s="1085"/>
      <c r="R273" s="1085"/>
      <c r="S273" s="1085"/>
      <c r="T273" s="1085"/>
      <c r="U273" s="1085"/>
    </row>
    <row r="274" spans="1:21" x14ac:dyDescent="0.25">
      <c r="A274" s="1085"/>
      <c r="B274" s="1085"/>
      <c r="C274" s="1085"/>
      <c r="D274" s="1085"/>
      <c r="E274" s="1085"/>
      <c r="F274" s="1085"/>
      <c r="G274" s="1085"/>
      <c r="H274" s="1085"/>
      <c r="I274" s="1085"/>
      <c r="J274" s="1085"/>
      <c r="K274" s="1085"/>
      <c r="L274" s="1085"/>
      <c r="M274" s="1085"/>
      <c r="N274" s="1085"/>
      <c r="O274" s="1085"/>
      <c r="P274" s="1085"/>
      <c r="Q274" s="1085"/>
      <c r="R274" s="1085"/>
      <c r="S274" s="1085"/>
      <c r="T274" s="1085"/>
      <c r="U274" s="1085"/>
    </row>
    <row r="275" spans="1:21" x14ac:dyDescent="0.25">
      <c r="A275" s="1085"/>
      <c r="B275" s="1085"/>
      <c r="C275" s="1085"/>
      <c r="D275" s="1085"/>
      <c r="E275" s="1085"/>
      <c r="F275" s="1085"/>
      <c r="G275" s="1085"/>
      <c r="H275" s="1085"/>
      <c r="I275" s="1085"/>
      <c r="J275" s="1085"/>
      <c r="K275" s="1085"/>
      <c r="L275" s="1085"/>
      <c r="M275" s="1085"/>
      <c r="N275" s="1085"/>
      <c r="O275" s="1085"/>
      <c r="P275" s="1085"/>
      <c r="Q275" s="1085"/>
      <c r="R275" s="1085"/>
      <c r="S275" s="1085"/>
      <c r="T275" s="1085"/>
      <c r="U275" s="1085"/>
    </row>
    <row r="276" spans="1:21" x14ac:dyDescent="0.25">
      <c r="A276" s="1085"/>
      <c r="B276" s="1085"/>
      <c r="C276" s="1085"/>
      <c r="D276" s="1085"/>
      <c r="E276" s="1085"/>
      <c r="F276" s="1085"/>
      <c r="G276" s="1085"/>
      <c r="H276" s="1085"/>
      <c r="I276" s="1085"/>
      <c r="J276" s="1085"/>
      <c r="K276" s="1085"/>
      <c r="L276" s="1085"/>
      <c r="M276" s="1085"/>
      <c r="N276" s="1085"/>
      <c r="O276" s="1085"/>
      <c r="P276" s="1085"/>
      <c r="Q276" s="1085"/>
      <c r="R276" s="1085"/>
      <c r="S276" s="1085"/>
      <c r="T276" s="1085"/>
      <c r="U276" s="1085"/>
    </row>
    <row r="277" spans="1:21" x14ac:dyDescent="0.25">
      <c r="A277" s="1085"/>
      <c r="B277" s="1085"/>
      <c r="C277" s="1085"/>
      <c r="D277" s="1085"/>
      <c r="E277" s="1085"/>
      <c r="F277" s="1085"/>
      <c r="G277" s="1085"/>
      <c r="H277" s="1085"/>
      <c r="I277" s="1085"/>
      <c r="J277" s="1085"/>
      <c r="K277" s="1085"/>
      <c r="L277" s="1085"/>
      <c r="M277" s="1085"/>
      <c r="N277" s="1085"/>
      <c r="O277" s="1085"/>
      <c r="P277" s="1085"/>
      <c r="Q277" s="1085"/>
      <c r="R277" s="1085"/>
      <c r="S277" s="1085"/>
      <c r="T277" s="1085"/>
      <c r="U277" s="1085"/>
    </row>
    <row r="278" spans="1:21" x14ac:dyDescent="0.25">
      <c r="A278" s="1085"/>
      <c r="B278" s="1085"/>
      <c r="C278" s="1085"/>
      <c r="D278" s="1085"/>
      <c r="E278" s="1085"/>
      <c r="F278" s="1085"/>
      <c r="G278" s="1085"/>
      <c r="H278" s="1085"/>
      <c r="I278" s="1085"/>
      <c r="J278" s="1085"/>
      <c r="K278" s="1085"/>
      <c r="L278" s="1085"/>
      <c r="M278" s="1085"/>
      <c r="N278" s="1085"/>
      <c r="O278" s="1085"/>
      <c r="P278" s="1085"/>
      <c r="Q278" s="1085"/>
      <c r="R278" s="1085"/>
      <c r="S278" s="1085"/>
      <c r="T278" s="1085"/>
      <c r="U278" s="1085"/>
    </row>
    <row r="279" spans="1:21" x14ac:dyDescent="0.25">
      <c r="A279" s="1085"/>
      <c r="B279" s="1085"/>
      <c r="C279" s="1085"/>
      <c r="D279" s="1085"/>
      <c r="E279" s="1085"/>
      <c r="F279" s="1085"/>
      <c r="G279" s="1085"/>
      <c r="H279" s="1085"/>
      <c r="I279" s="1085"/>
      <c r="J279" s="1085"/>
      <c r="K279" s="1085"/>
      <c r="L279" s="1085"/>
      <c r="M279" s="1085"/>
      <c r="N279" s="1085"/>
      <c r="O279" s="1085"/>
      <c r="P279" s="1085"/>
      <c r="Q279" s="1085"/>
      <c r="R279" s="1085"/>
      <c r="S279" s="1085"/>
      <c r="T279" s="1085"/>
      <c r="U279" s="1085"/>
    </row>
    <row r="280" spans="1:21" x14ac:dyDescent="0.25">
      <c r="A280" s="1085"/>
      <c r="B280" s="1085"/>
      <c r="C280" s="1085"/>
      <c r="D280" s="1085"/>
      <c r="E280" s="1085"/>
      <c r="F280" s="1085"/>
      <c r="G280" s="1085"/>
      <c r="H280" s="1085"/>
      <c r="I280" s="1085"/>
      <c r="J280" s="1085"/>
      <c r="K280" s="1085"/>
      <c r="L280" s="1085"/>
      <c r="M280" s="1085"/>
      <c r="N280" s="1085"/>
      <c r="O280" s="1085"/>
      <c r="P280" s="1085"/>
      <c r="Q280" s="1085"/>
      <c r="R280" s="1085"/>
      <c r="S280" s="1085"/>
      <c r="T280" s="1085"/>
      <c r="U280" s="1085"/>
    </row>
    <row r="281" spans="1:21" x14ac:dyDescent="0.25">
      <c r="A281" s="1085"/>
      <c r="B281" s="1085"/>
      <c r="C281" s="1085"/>
      <c r="D281" s="1085"/>
      <c r="E281" s="1085"/>
      <c r="F281" s="1085"/>
      <c r="G281" s="1085"/>
      <c r="H281" s="1085"/>
      <c r="I281" s="1085"/>
      <c r="J281" s="1085"/>
      <c r="K281" s="1085"/>
      <c r="L281" s="1085"/>
      <c r="M281" s="1085"/>
      <c r="N281" s="1085"/>
      <c r="O281" s="1085"/>
      <c r="P281" s="1085"/>
      <c r="Q281" s="1085"/>
      <c r="R281" s="1085"/>
      <c r="S281" s="1085"/>
      <c r="T281" s="1085"/>
      <c r="U281" s="1085"/>
    </row>
    <row r="282" spans="1:21" x14ac:dyDescent="0.25">
      <c r="A282" s="1085"/>
      <c r="B282" s="1085"/>
      <c r="C282" s="1085"/>
      <c r="D282" s="1085"/>
      <c r="E282" s="1085"/>
      <c r="F282" s="1085"/>
      <c r="G282" s="1085"/>
      <c r="H282" s="1085"/>
      <c r="I282" s="1085"/>
      <c r="J282" s="1085"/>
      <c r="K282" s="1085"/>
      <c r="L282" s="1085"/>
      <c r="M282" s="1085"/>
      <c r="N282" s="1085"/>
      <c r="O282" s="1085"/>
      <c r="P282" s="1085"/>
      <c r="Q282" s="1085"/>
      <c r="R282" s="1085"/>
      <c r="S282" s="1085"/>
      <c r="T282" s="1085"/>
      <c r="U282" s="1085"/>
    </row>
    <row r="283" spans="1:21" x14ac:dyDescent="0.25">
      <c r="A283" s="1085"/>
      <c r="B283" s="1085"/>
      <c r="C283" s="1085"/>
      <c r="D283" s="1085"/>
      <c r="E283" s="1085"/>
      <c r="F283" s="1085"/>
      <c r="G283" s="1085"/>
      <c r="H283" s="1085"/>
      <c r="I283" s="1085"/>
      <c r="J283" s="1085"/>
      <c r="K283" s="1085"/>
      <c r="L283" s="1085"/>
      <c r="M283" s="1085"/>
      <c r="N283" s="1085"/>
      <c r="O283" s="1085"/>
      <c r="P283" s="1085"/>
      <c r="Q283" s="1085"/>
      <c r="R283" s="1085"/>
      <c r="S283" s="1085"/>
      <c r="T283" s="1085"/>
      <c r="U283" s="1085"/>
    </row>
    <row r="284" spans="1:21" x14ac:dyDescent="0.25">
      <c r="A284" s="1085"/>
      <c r="B284" s="1085"/>
      <c r="C284" s="1085"/>
      <c r="D284" s="1085"/>
      <c r="E284" s="1085"/>
      <c r="F284" s="1085"/>
      <c r="G284" s="1085"/>
      <c r="H284" s="1085"/>
      <c r="I284" s="1085"/>
      <c r="J284" s="1085"/>
      <c r="K284" s="1085"/>
      <c r="L284" s="1085"/>
      <c r="M284" s="1085"/>
      <c r="N284" s="1085"/>
      <c r="O284" s="1085"/>
      <c r="P284" s="1085"/>
      <c r="Q284" s="1085"/>
      <c r="R284" s="1085"/>
      <c r="S284" s="1085"/>
      <c r="T284" s="1085"/>
      <c r="U284" s="1085"/>
    </row>
    <row r="285" spans="1:21" x14ac:dyDescent="0.25">
      <c r="A285" s="1085"/>
      <c r="B285" s="1085"/>
      <c r="C285" s="1085"/>
      <c r="D285" s="1085"/>
      <c r="E285" s="1085"/>
      <c r="F285" s="1085"/>
      <c r="G285" s="1085"/>
      <c r="H285" s="1085"/>
      <c r="I285" s="1085"/>
      <c r="J285" s="1085"/>
      <c r="K285" s="1085"/>
      <c r="L285" s="1085"/>
      <c r="M285" s="1085"/>
      <c r="N285" s="1085"/>
      <c r="O285" s="1085"/>
      <c r="P285" s="1085"/>
      <c r="Q285" s="1085"/>
      <c r="R285" s="1085"/>
      <c r="S285" s="1085"/>
      <c r="T285" s="1085"/>
      <c r="U285" s="1085"/>
    </row>
    <row r="286" spans="1:21" x14ac:dyDescent="0.25">
      <c r="A286" s="1085"/>
      <c r="B286" s="1085"/>
      <c r="C286" s="1085"/>
      <c r="D286" s="1085"/>
      <c r="E286" s="1085"/>
      <c r="F286" s="1085"/>
      <c r="G286" s="1085"/>
      <c r="H286" s="1085"/>
      <c r="I286" s="1085"/>
      <c r="J286" s="1085"/>
      <c r="K286" s="1085"/>
      <c r="L286" s="1085"/>
      <c r="M286" s="1085"/>
      <c r="N286" s="1085"/>
      <c r="O286" s="1085"/>
      <c r="P286" s="1085"/>
      <c r="Q286" s="1085"/>
      <c r="R286" s="1085"/>
      <c r="S286" s="1085"/>
      <c r="T286" s="1085"/>
      <c r="U286" s="1085"/>
    </row>
    <row r="287" spans="1:21" x14ac:dyDescent="0.25">
      <c r="A287" s="1085"/>
      <c r="B287" s="1085"/>
      <c r="C287" s="1085"/>
      <c r="D287" s="1085"/>
      <c r="E287" s="1085"/>
      <c r="F287" s="1085"/>
      <c r="G287" s="1085"/>
      <c r="H287" s="1085"/>
      <c r="I287" s="1085"/>
      <c r="J287" s="1085"/>
      <c r="K287" s="1085"/>
      <c r="L287" s="1085"/>
      <c r="M287" s="1085"/>
      <c r="N287" s="1085"/>
      <c r="O287" s="1085"/>
      <c r="P287" s="1085"/>
      <c r="Q287" s="1085"/>
      <c r="R287" s="1085"/>
      <c r="S287" s="1085"/>
      <c r="T287" s="1085"/>
      <c r="U287" s="1085"/>
    </row>
    <row r="288" spans="1:21" x14ac:dyDescent="0.25">
      <c r="A288" s="1085"/>
      <c r="B288" s="1085"/>
      <c r="C288" s="1085"/>
      <c r="D288" s="1085"/>
      <c r="E288" s="1085"/>
      <c r="F288" s="1085"/>
      <c r="G288" s="1085"/>
      <c r="H288" s="1085"/>
      <c r="I288" s="1085"/>
      <c r="J288" s="1085"/>
      <c r="K288" s="1085"/>
      <c r="L288" s="1085"/>
      <c r="M288" s="1085"/>
      <c r="N288" s="1085"/>
      <c r="O288" s="1085"/>
      <c r="P288" s="1085"/>
      <c r="Q288" s="1085"/>
      <c r="R288" s="1085"/>
      <c r="S288" s="1085"/>
      <c r="T288" s="1085"/>
      <c r="U288" s="1085"/>
    </row>
    <row r="289" spans="1:21" x14ac:dyDescent="0.25">
      <c r="A289" s="1085"/>
      <c r="B289" s="1085"/>
      <c r="C289" s="1085"/>
      <c r="D289" s="1085"/>
      <c r="E289" s="1085"/>
      <c r="F289" s="1085"/>
      <c r="G289" s="1085"/>
      <c r="H289" s="1085"/>
      <c r="I289" s="1085"/>
      <c r="J289" s="1085"/>
      <c r="K289" s="1085"/>
      <c r="L289" s="1085"/>
      <c r="M289" s="1085"/>
      <c r="N289" s="1085"/>
      <c r="O289" s="1085"/>
      <c r="P289" s="1085"/>
      <c r="Q289" s="1085"/>
      <c r="R289" s="1085"/>
      <c r="S289" s="1085"/>
      <c r="T289" s="1085"/>
      <c r="U289" s="1085"/>
    </row>
    <row r="290" spans="1:21" x14ac:dyDescent="0.25">
      <c r="A290" s="1085"/>
      <c r="B290" s="1085"/>
      <c r="C290" s="1085"/>
      <c r="D290" s="1085"/>
      <c r="E290" s="1085"/>
      <c r="F290" s="1085"/>
      <c r="G290" s="1085"/>
      <c r="H290" s="1085"/>
      <c r="I290" s="1085"/>
      <c r="J290" s="1085"/>
      <c r="K290" s="1085"/>
      <c r="L290" s="1085"/>
      <c r="M290" s="1085"/>
      <c r="N290" s="1085"/>
      <c r="O290" s="1085"/>
      <c r="P290" s="1085"/>
      <c r="Q290" s="1085"/>
      <c r="R290" s="1085"/>
      <c r="S290" s="1085"/>
      <c r="T290" s="1085"/>
      <c r="U290" s="1085"/>
    </row>
    <row r="291" spans="1:21" x14ac:dyDescent="0.25">
      <c r="A291" s="1085"/>
      <c r="B291" s="1085"/>
      <c r="C291" s="1085"/>
      <c r="D291" s="1085"/>
      <c r="E291" s="1085"/>
      <c r="F291" s="1085"/>
      <c r="G291" s="1085"/>
      <c r="H291" s="1085"/>
      <c r="I291" s="1085"/>
      <c r="J291" s="1085"/>
      <c r="K291" s="1085"/>
      <c r="L291" s="1085"/>
      <c r="M291" s="1085"/>
      <c r="N291" s="1085"/>
      <c r="O291" s="1085"/>
      <c r="P291" s="1085"/>
      <c r="Q291" s="1085"/>
      <c r="R291" s="1085"/>
      <c r="S291" s="1085"/>
      <c r="T291" s="1085"/>
      <c r="U291" s="1085"/>
    </row>
    <row r="292" spans="1:21" x14ac:dyDescent="0.25">
      <c r="A292" s="1085"/>
      <c r="B292" s="1085"/>
      <c r="C292" s="1085"/>
      <c r="D292" s="1085"/>
      <c r="E292" s="1085"/>
      <c r="F292" s="1085"/>
      <c r="G292" s="1085"/>
      <c r="H292" s="1085"/>
      <c r="I292" s="1085"/>
      <c r="J292" s="1085"/>
      <c r="K292" s="1085"/>
      <c r="L292" s="1085"/>
      <c r="M292" s="1085"/>
      <c r="N292" s="1085"/>
      <c r="O292" s="1085"/>
      <c r="P292" s="1085"/>
      <c r="Q292" s="1085"/>
      <c r="R292" s="1085"/>
      <c r="S292" s="1085"/>
      <c r="T292" s="1085"/>
      <c r="U292" s="1085"/>
    </row>
    <row r="293" spans="1:21" x14ac:dyDescent="0.25">
      <c r="A293" s="1085"/>
      <c r="B293" s="1085"/>
      <c r="C293" s="1085"/>
      <c r="D293" s="1085"/>
      <c r="E293" s="1085"/>
      <c r="F293" s="1085"/>
      <c r="G293" s="1085"/>
      <c r="H293" s="1085"/>
      <c r="I293" s="1085"/>
      <c r="J293" s="1085"/>
      <c r="K293" s="1085"/>
      <c r="L293" s="1085"/>
      <c r="M293" s="1085"/>
      <c r="N293" s="1085"/>
      <c r="O293" s="1085"/>
      <c r="P293" s="1085"/>
      <c r="Q293" s="1085"/>
      <c r="R293" s="1085"/>
      <c r="S293" s="1085"/>
      <c r="T293" s="1085"/>
      <c r="U293" s="1085"/>
    </row>
    <row r="294" spans="1:21" x14ac:dyDescent="0.25">
      <c r="A294" s="1085"/>
      <c r="B294" s="1085"/>
      <c r="C294" s="1085"/>
      <c r="D294" s="1085"/>
      <c r="E294" s="1085"/>
      <c r="F294" s="1085"/>
      <c r="G294" s="1085"/>
      <c r="H294" s="1085"/>
      <c r="I294" s="1085"/>
      <c r="J294" s="1085"/>
      <c r="K294" s="1085"/>
      <c r="L294" s="1085"/>
      <c r="M294" s="1085"/>
      <c r="N294" s="1085"/>
      <c r="O294" s="1085"/>
      <c r="P294" s="1085"/>
      <c r="Q294" s="1085"/>
      <c r="R294" s="1085"/>
      <c r="S294" s="1085"/>
      <c r="T294" s="1085"/>
      <c r="U294" s="1085"/>
    </row>
    <row r="295" spans="1:21" x14ac:dyDescent="0.25">
      <c r="A295" s="1085"/>
      <c r="B295" s="1085"/>
      <c r="C295" s="1085"/>
      <c r="D295" s="1085"/>
      <c r="E295" s="1085"/>
      <c r="F295" s="1085"/>
      <c r="G295" s="1085"/>
      <c r="H295" s="1085"/>
      <c r="I295" s="1085"/>
      <c r="J295" s="1085"/>
      <c r="K295" s="1085"/>
      <c r="L295" s="1085"/>
      <c r="M295" s="1085"/>
      <c r="N295" s="1085"/>
      <c r="O295" s="1085"/>
      <c r="P295" s="1085"/>
      <c r="Q295" s="1085"/>
      <c r="R295" s="1085"/>
      <c r="S295" s="1085"/>
      <c r="T295" s="1085"/>
      <c r="U295" s="1085"/>
    </row>
    <row r="296" spans="1:21" x14ac:dyDescent="0.25">
      <c r="A296" s="1085"/>
      <c r="B296" s="1085"/>
      <c r="C296" s="1085"/>
      <c r="D296" s="1085"/>
      <c r="E296" s="1085"/>
      <c r="F296" s="1085"/>
      <c r="G296" s="1085"/>
      <c r="H296" s="1085"/>
      <c r="I296" s="1085"/>
      <c r="J296" s="1085"/>
      <c r="K296" s="1085"/>
      <c r="L296" s="1085"/>
      <c r="M296" s="1085"/>
      <c r="N296" s="1085"/>
      <c r="O296" s="1085"/>
      <c r="P296" s="1085"/>
      <c r="Q296" s="1085"/>
      <c r="R296" s="1085"/>
      <c r="S296" s="1085"/>
      <c r="T296" s="1085"/>
      <c r="U296" s="1085"/>
    </row>
    <row r="297" spans="1:21" x14ac:dyDescent="0.25">
      <c r="A297" s="1085"/>
      <c r="B297" s="1085"/>
      <c r="C297" s="1085"/>
      <c r="D297" s="1085"/>
      <c r="E297" s="1085"/>
      <c r="F297" s="1085"/>
      <c r="G297" s="1085"/>
      <c r="H297" s="1085"/>
      <c r="I297" s="1085"/>
      <c r="J297" s="1085"/>
      <c r="K297" s="1085"/>
      <c r="L297" s="1085"/>
      <c r="M297" s="1085"/>
      <c r="N297" s="1085"/>
      <c r="O297" s="1085"/>
      <c r="P297" s="1085"/>
      <c r="Q297" s="1085"/>
      <c r="R297" s="1085"/>
      <c r="S297" s="1085"/>
      <c r="T297" s="1085"/>
      <c r="U297" s="1085"/>
    </row>
    <row r="298" spans="1:21" x14ac:dyDescent="0.25">
      <c r="A298" s="1085"/>
      <c r="B298" s="1085"/>
      <c r="C298" s="1085"/>
      <c r="D298" s="1085"/>
      <c r="E298" s="1085"/>
      <c r="F298" s="1085"/>
      <c r="G298" s="1085"/>
      <c r="H298" s="1085"/>
      <c r="I298" s="1085"/>
      <c r="J298" s="1085"/>
      <c r="K298" s="1085"/>
      <c r="L298" s="1085"/>
      <c r="M298" s="1085"/>
      <c r="N298" s="1085"/>
      <c r="O298" s="1085"/>
      <c r="P298" s="1085"/>
      <c r="Q298" s="1085"/>
      <c r="R298" s="1085"/>
      <c r="S298" s="1085"/>
      <c r="T298" s="1085"/>
      <c r="U298" s="1085"/>
    </row>
    <row r="299" spans="1:21" x14ac:dyDescent="0.25">
      <c r="A299" s="1085"/>
      <c r="B299" s="1085"/>
      <c r="C299" s="1085"/>
      <c r="D299" s="1085"/>
      <c r="E299" s="1085"/>
      <c r="F299" s="1085"/>
      <c r="G299" s="1085"/>
      <c r="H299" s="1085"/>
      <c r="I299" s="1085"/>
      <c r="J299" s="1085"/>
      <c r="K299" s="1085"/>
      <c r="L299" s="1085"/>
      <c r="M299" s="1085"/>
      <c r="N299" s="1085"/>
      <c r="O299" s="1085"/>
      <c r="P299" s="1085"/>
      <c r="Q299" s="1085"/>
      <c r="R299" s="1085"/>
      <c r="S299" s="1085"/>
      <c r="T299" s="1085"/>
      <c r="U299" s="1085"/>
    </row>
    <row r="300" spans="1:21" x14ac:dyDescent="0.25">
      <c r="A300" s="1085"/>
      <c r="B300" s="1085"/>
      <c r="C300" s="1085"/>
      <c r="D300" s="1085"/>
      <c r="E300" s="1085"/>
      <c r="F300" s="1085"/>
      <c r="G300" s="1085"/>
      <c r="H300" s="1085"/>
      <c r="I300" s="1085"/>
      <c r="J300" s="1085"/>
      <c r="K300" s="1085"/>
      <c r="L300" s="1085"/>
      <c r="M300" s="1085"/>
      <c r="N300" s="1085"/>
      <c r="O300" s="1085"/>
      <c r="P300" s="1085"/>
      <c r="Q300" s="1085"/>
      <c r="R300" s="1085"/>
      <c r="S300" s="1085"/>
      <c r="T300" s="1085"/>
      <c r="U300" s="1085"/>
    </row>
    <row r="301" spans="1:21" x14ac:dyDescent="0.25">
      <c r="A301" s="1085"/>
      <c r="B301" s="1085"/>
      <c r="C301" s="1085"/>
      <c r="D301" s="1085"/>
      <c r="E301" s="1085"/>
      <c r="F301" s="1085"/>
      <c r="G301" s="1085"/>
      <c r="H301" s="1085"/>
      <c r="I301" s="1085"/>
      <c r="J301" s="1085"/>
      <c r="K301" s="1085"/>
      <c r="L301" s="1085"/>
      <c r="M301" s="1085"/>
      <c r="N301" s="1085"/>
      <c r="O301" s="1085"/>
      <c r="P301" s="1085"/>
      <c r="Q301" s="1085"/>
      <c r="R301" s="1085"/>
      <c r="S301" s="1085"/>
      <c r="T301" s="1085"/>
      <c r="U301" s="1085"/>
    </row>
    <row r="302" spans="1:21" x14ac:dyDescent="0.25">
      <c r="A302" s="1085"/>
      <c r="B302" s="1085"/>
      <c r="C302" s="1085"/>
      <c r="D302" s="1085"/>
      <c r="E302" s="1085"/>
      <c r="F302" s="1085"/>
      <c r="G302" s="1085"/>
      <c r="H302" s="1085"/>
      <c r="I302" s="1085"/>
      <c r="J302" s="1085"/>
      <c r="K302" s="1085"/>
      <c r="L302" s="1085"/>
      <c r="M302" s="1085"/>
      <c r="N302" s="1085"/>
      <c r="O302" s="1085"/>
      <c r="P302" s="1085"/>
      <c r="Q302" s="1085"/>
      <c r="R302" s="1085"/>
      <c r="S302" s="1085"/>
      <c r="T302" s="1085"/>
      <c r="U302" s="1085"/>
    </row>
    <row r="303" spans="1:21" x14ac:dyDescent="0.25">
      <c r="A303" s="1085"/>
      <c r="B303" s="1085"/>
      <c r="C303" s="1085"/>
      <c r="D303" s="1085"/>
      <c r="E303" s="1085"/>
      <c r="F303" s="1085"/>
      <c r="G303" s="1085"/>
      <c r="H303" s="1085"/>
      <c r="I303" s="1085"/>
      <c r="J303" s="1085"/>
      <c r="K303" s="1085"/>
      <c r="L303" s="1085"/>
      <c r="M303" s="1085"/>
      <c r="N303" s="1085"/>
      <c r="O303" s="1085"/>
      <c r="P303" s="1085"/>
      <c r="Q303" s="1085"/>
      <c r="R303" s="1085"/>
      <c r="S303" s="1085"/>
      <c r="T303" s="1085"/>
      <c r="U303" s="1085"/>
    </row>
    <row r="304" spans="1:21" x14ac:dyDescent="0.25">
      <c r="A304" s="1085"/>
      <c r="B304" s="1085"/>
      <c r="C304" s="1085"/>
      <c r="D304" s="1085"/>
      <c r="E304" s="1085"/>
      <c r="F304" s="1085"/>
      <c r="G304" s="1085"/>
      <c r="H304" s="1085"/>
      <c r="I304" s="1085"/>
      <c r="J304" s="1085"/>
      <c r="K304" s="1085"/>
      <c r="L304" s="1085"/>
      <c r="M304" s="1085"/>
      <c r="N304" s="1085"/>
      <c r="O304" s="1085"/>
      <c r="P304" s="1085"/>
      <c r="Q304" s="1085"/>
      <c r="R304" s="1085"/>
      <c r="S304" s="1085"/>
      <c r="T304" s="1085"/>
      <c r="U304" s="1085"/>
    </row>
    <row r="305" spans="1:21" x14ac:dyDescent="0.25">
      <c r="A305" s="1085"/>
      <c r="B305" s="1085"/>
      <c r="C305" s="1085"/>
      <c r="D305" s="1085"/>
      <c r="E305" s="1085"/>
      <c r="F305" s="1085"/>
      <c r="G305" s="1085"/>
      <c r="H305" s="1085"/>
      <c r="I305" s="1085"/>
      <c r="J305" s="1085"/>
      <c r="K305" s="1085"/>
      <c r="L305" s="1085"/>
      <c r="M305" s="1085"/>
      <c r="N305" s="1085"/>
      <c r="O305" s="1085"/>
      <c r="P305" s="1085"/>
      <c r="Q305" s="1085"/>
      <c r="R305" s="1085"/>
      <c r="S305" s="1085"/>
      <c r="T305" s="1085"/>
      <c r="U305" s="1085"/>
    </row>
    <row r="306" spans="1:21" x14ac:dyDescent="0.25">
      <c r="A306" s="1085"/>
      <c r="B306" s="1085"/>
      <c r="C306" s="1085"/>
      <c r="D306" s="1085"/>
      <c r="E306" s="1085"/>
      <c r="F306" s="1085"/>
      <c r="G306" s="1085"/>
      <c r="H306" s="1085"/>
      <c r="I306" s="1085"/>
      <c r="J306" s="1085"/>
      <c r="K306" s="1085"/>
      <c r="L306" s="1085"/>
      <c r="M306" s="1085"/>
      <c r="N306" s="1085"/>
      <c r="O306" s="1085"/>
      <c r="P306" s="1085"/>
      <c r="Q306" s="1085"/>
      <c r="R306" s="1085"/>
      <c r="S306" s="1085"/>
      <c r="T306" s="1085"/>
      <c r="U306" s="1085"/>
    </row>
    <row r="307" spans="1:21" x14ac:dyDescent="0.25">
      <c r="A307" s="1085"/>
      <c r="B307" s="1085"/>
      <c r="C307" s="1085"/>
      <c r="D307" s="1085"/>
      <c r="E307" s="1085"/>
      <c r="F307" s="1085"/>
      <c r="G307" s="1085"/>
      <c r="H307" s="1085"/>
      <c r="I307" s="1085"/>
      <c r="J307" s="1085"/>
      <c r="K307" s="1085"/>
      <c r="L307" s="1085"/>
      <c r="M307" s="1085"/>
      <c r="N307" s="1085"/>
      <c r="O307" s="1085"/>
      <c r="P307" s="1085"/>
      <c r="Q307" s="1085"/>
      <c r="R307" s="1085"/>
      <c r="S307" s="1085"/>
      <c r="T307" s="1085"/>
      <c r="U307" s="1085"/>
    </row>
    <row r="308" spans="1:21" x14ac:dyDescent="0.25">
      <c r="A308" s="1085"/>
      <c r="B308" s="1085"/>
      <c r="C308" s="1085"/>
      <c r="D308" s="1085"/>
      <c r="E308" s="1085"/>
      <c r="F308" s="1085"/>
      <c r="G308" s="1085"/>
      <c r="H308" s="1085"/>
      <c r="I308" s="1085"/>
      <c r="J308" s="1085"/>
      <c r="K308" s="1085"/>
      <c r="L308" s="1085"/>
      <c r="M308" s="1085"/>
      <c r="N308" s="1085"/>
      <c r="O308" s="1085"/>
      <c r="P308" s="1085"/>
      <c r="Q308" s="1085"/>
      <c r="R308" s="1085"/>
      <c r="S308" s="1085"/>
      <c r="T308" s="1085"/>
      <c r="U308" s="1085"/>
    </row>
    <row r="309" spans="1:21" x14ac:dyDescent="0.25">
      <c r="A309" s="1085"/>
      <c r="B309" s="1085"/>
      <c r="C309" s="1085"/>
      <c r="D309" s="1085"/>
      <c r="E309" s="1085"/>
      <c r="F309" s="1085"/>
      <c r="G309" s="1085"/>
      <c r="H309" s="1085"/>
      <c r="I309" s="1085"/>
      <c r="J309" s="1085"/>
      <c r="K309" s="1085"/>
      <c r="L309" s="1085"/>
      <c r="M309" s="1085"/>
      <c r="N309" s="1085"/>
      <c r="O309" s="1085"/>
      <c r="P309" s="1085"/>
      <c r="Q309" s="1085"/>
      <c r="R309" s="1085"/>
      <c r="S309" s="1085"/>
      <c r="T309" s="1085"/>
      <c r="U309" s="1085"/>
    </row>
    <row r="310" spans="1:21" x14ac:dyDescent="0.25">
      <c r="A310" s="1085"/>
      <c r="B310" s="1085"/>
      <c r="C310" s="1085"/>
      <c r="D310" s="1085"/>
      <c r="E310" s="1085"/>
      <c r="F310" s="1085"/>
      <c r="G310" s="1085"/>
      <c r="H310" s="1085"/>
      <c r="I310" s="1085"/>
      <c r="J310" s="1085"/>
      <c r="K310" s="1085"/>
      <c r="L310" s="1085"/>
      <c r="M310" s="1085"/>
      <c r="N310" s="1085"/>
      <c r="O310" s="1085"/>
      <c r="P310" s="1085"/>
      <c r="Q310" s="1085"/>
      <c r="R310" s="1085"/>
      <c r="S310" s="1085"/>
      <c r="T310" s="1085"/>
      <c r="U310" s="1085"/>
    </row>
    <row r="311" spans="1:21" x14ac:dyDescent="0.25">
      <c r="A311" s="1085"/>
      <c r="B311" s="1085"/>
      <c r="C311" s="1085"/>
      <c r="D311" s="1085"/>
      <c r="E311" s="1085"/>
      <c r="F311" s="1085"/>
      <c r="G311" s="1085"/>
      <c r="H311" s="1085"/>
      <c r="I311" s="1085"/>
      <c r="J311" s="1085"/>
      <c r="K311" s="1085"/>
      <c r="L311" s="1085"/>
      <c r="M311" s="1085"/>
      <c r="N311" s="1085"/>
      <c r="O311" s="1085"/>
      <c r="P311" s="1085"/>
      <c r="Q311" s="1085"/>
      <c r="R311" s="1085"/>
      <c r="S311" s="1085"/>
      <c r="T311" s="1085"/>
      <c r="U311" s="1085"/>
    </row>
    <row r="312" spans="1:21" x14ac:dyDescent="0.25">
      <c r="A312" s="1085"/>
      <c r="B312" s="1085"/>
      <c r="C312" s="1085"/>
      <c r="D312" s="1085"/>
      <c r="E312" s="1085"/>
      <c r="F312" s="1085"/>
      <c r="G312" s="1085"/>
      <c r="H312" s="1085"/>
      <c r="I312" s="1085"/>
      <c r="J312" s="1085"/>
      <c r="K312" s="1085"/>
      <c r="L312" s="1085"/>
      <c r="M312" s="1085"/>
      <c r="N312" s="1085"/>
      <c r="O312" s="1085"/>
      <c r="P312" s="1085"/>
      <c r="Q312" s="1085"/>
      <c r="R312" s="1085"/>
      <c r="S312" s="1085"/>
      <c r="T312" s="1085"/>
      <c r="U312" s="1085"/>
    </row>
    <row r="313" spans="1:21" x14ac:dyDescent="0.25">
      <c r="A313" s="1085"/>
      <c r="B313" s="1085"/>
      <c r="C313" s="1085"/>
      <c r="D313" s="1085"/>
      <c r="E313" s="1085"/>
      <c r="F313" s="1085"/>
      <c r="G313" s="1085"/>
      <c r="H313" s="1085"/>
      <c r="I313" s="1085"/>
      <c r="J313" s="1085"/>
      <c r="K313" s="1085"/>
      <c r="L313" s="1085"/>
      <c r="M313" s="1085"/>
      <c r="N313" s="1085"/>
      <c r="O313" s="1085"/>
      <c r="P313" s="1085"/>
      <c r="Q313" s="1085"/>
      <c r="R313" s="1085"/>
      <c r="S313" s="1085"/>
      <c r="T313" s="1085"/>
      <c r="U313" s="1085"/>
    </row>
    <row r="314" spans="1:21" x14ac:dyDescent="0.25">
      <c r="A314" s="1085"/>
      <c r="B314" s="1085"/>
      <c r="C314" s="1085"/>
      <c r="D314" s="1085"/>
      <c r="E314" s="1085"/>
      <c r="F314" s="1085"/>
      <c r="G314" s="1085"/>
      <c r="H314" s="1085"/>
      <c r="I314" s="1085"/>
      <c r="J314" s="1085"/>
      <c r="K314" s="1085"/>
      <c r="L314" s="1085"/>
      <c r="M314" s="1085"/>
      <c r="N314" s="1085"/>
      <c r="O314" s="1085"/>
      <c r="P314" s="1085"/>
      <c r="Q314" s="1085"/>
      <c r="R314" s="1085"/>
      <c r="S314" s="1085"/>
      <c r="T314" s="1085"/>
      <c r="U314" s="1085"/>
    </row>
    <row r="315" spans="1:21" x14ac:dyDescent="0.25">
      <c r="A315" s="1085"/>
      <c r="B315" s="1085"/>
      <c r="C315" s="1085"/>
      <c r="D315" s="1085"/>
      <c r="E315" s="1085"/>
      <c r="F315" s="1085"/>
      <c r="G315" s="1085"/>
      <c r="H315" s="1085"/>
      <c r="I315" s="1085"/>
      <c r="J315" s="1085"/>
      <c r="K315" s="1085"/>
      <c r="L315" s="1085"/>
      <c r="M315" s="1085"/>
      <c r="N315" s="1085"/>
      <c r="O315" s="1085"/>
      <c r="P315" s="1085"/>
      <c r="Q315" s="1085"/>
      <c r="R315" s="1085"/>
      <c r="S315" s="1085"/>
      <c r="T315" s="1085"/>
      <c r="U315" s="1085"/>
    </row>
    <row r="316" spans="1:21" x14ac:dyDescent="0.25">
      <c r="A316" s="1085"/>
      <c r="B316" s="1085"/>
      <c r="C316" s="1085"/>
      <c r="D316" s="1085"/>
      <c r="E316" s="1085"/>
      <c r="F316" s="1085"/>
      <c r="G316" s="1085"/>
      <c r="H316" s="1085"/>
      <c r="I316" s="1085"/>
      <c r="J316" s="1085"/>
      <c r="K316" s="1085"/>
      <c r="L316" s="1085"/>
      <c r="M316" s="1085"/>
      <c r="N316" s="1085"/>
      <c r="O316" s="1085"/>
      <c r="P316" s="1085"/>
      <c r="Q316" s="1085"/>
      <c r="R316" s="1085"/>
      <c r="S316" s="1085"/>
      <c r="T316" s="1085"/>
      <c r="U316" s="1085"/>
    </row>
    <row r="317" spans="1:21" x14ac:dyDescent="0.25">
      <c r="A317" s="1085"/>
      <c r="B317" s="1085"/>
      <c r="C317" s="1085"/>
      <c r="D317" s="1085"/>
      <c r="E317" s="1085"/>
      <c r="F317" s="1085"/>
      <c r="G317" s="1085"/>
      <c r="H317" s="1085"/>
      <c r="I317" s="1085"/>
      <c r="J317" s="1085"/>
      <c r="K317" s="1085"/>
      <c r="L317" s="1085"/>
      <c r="M317" s="1085"/>
      <c r="N317" s="1085"/>
      <c r="O317" s="1085"/>
      <c r="P317" s="1085"/>
      <c r="Q317" s="1085"/>
      <c r="R317" s="1085"/>
      <c r="S317" s="1085"/>
      <c r="T317" s="1085"/>
      <c r="U317" s="1085"/>
    </row>
    <row r="318" spans="1:21" x14ac:dyDescent="0.25">
      <c r="A318" s="1085"/>
      <c r="B318" s="1085"/>
      <c r="C318" s="1085"/>
      <c r="D318" s="1085"/>
      <c r="E318" s="1085"/>
      <c r="F318" s="1085"/>
      <c r="G318" s="1085"/>
      <c r="H318" s="1085"/>
      <c r="I318" s="1085"/>
      <c r="J318" s="1085"/>
      <c r="K318" s="1085"/>
      <c r="L318" s="1085"/>
      <c r="M318" s="1085"/>
      <c r="N318" s="1085"/>
      <c r="O318" s="1085"/>
      <c r="P318" s="1085"/>
      <c r="Q318" s="1085"/>
      <c r="R318" s="1085"/>
      <c r="S318" s="1085"/>
      <c r="T318" s="1085"/>
      <c r="U318" s="1085"/>
    </row>
    <row r="319" spans="1:21" x14ac:dyDescent="0.25">
      <c r="A319" s="1085"/>
      <c r="B319" s="1085"/>
      <c r="C319" s="1085"/>
      <c r="D319" s="1085"/>
      <c r="E319" s="1085"/>
      <c r="F319" s="1085"/>
      <c r="G319" s="1085"/>
      <c r="H319" s="1085"/>
      <c r="I319" s="1085"/>
      <c r="J319" s="1085"/>
      <c r="K319" s="1085"/>
      <c r="L319" s="1085"/>
      <c r="M319" s="1085"/>
      <c r="N319" s="1085"/>
      <c r="O319" s="1085"/>
      <c r="P319" s="1085"/>
      <c r="Q319" s="1085"/>
      <c r="R319" s="1085"/>
      <c r="S319" s="1085"/>
      <c r="T319" s="1085"/>
      <c r="U319" s="1085"/>
    </row>
    <row r="320" spans="1:21" x14ac:dyDescent="0.25">
      <c r="A320" s="1085"/>
      <c r="B320" s="1085"/>
      <c r="C320" s="1085"/>
      <c r="D320" s="1085"/>
      <c r="E320" s="1085"/>
      <c r="F320" s="1085"/>
      <c r="G320" s="1085"/>
      <c r="H320" s="1085"/>
      <c r="I320" s="1085"/>
      <c r="J320" s="1085"/>
      <c r="K320" s="1085"/>
      <c r="L320" s="1085"/>
      <c r="M320" s="1085"/>
      <c r="N320" s="1085"/>
      <c r="O320" s="1085"/>
      <c r="P320" s="1085"/>
      <c r="Q320" s="1085"/>
      <c r="R320" s="1085"/>
      <c r="S320" s="1085"/>
      <c r="T320" s="1085"/>
      <c r="U320" s="1085"/>
    </row>
    <row r="321" spans="1:21" x14ac:dyDescent="0.25">
      <c r="A321" s="1085"/>
      <c r="B321" s="1085"/>
      <c r="C321" s="1085"/>
      <c r="D321" s="1085"/>
      <c r="E321" s="1085"/>
      <c r="F321" s="1085"/>
      <c r="G321" s="1085"/>
      <c r="H321" s="1085"/>
      <c r="I321" s="1085"/>
      <c r="J321" s="1085"/>
      <c r="K321" s="1085"/>
      <c r="L321" s="1085"/>
      <c r="M321" s="1085"/>
      <c r="N321" s="1085"/>
      <c r="O321" s="1085"/>
      <c r="P321" s="1085"/>
      <c r="Q321" s="1085"/>
      <c r="R321" s="1085"/>
      <c r="S321" s="1085"/>
      <c r="T321" s="1085"/>
      <c r="U321" s="1085"/>
    </row>
    <row r="322" spans="1:21" x14ac:dyDescent="0.25">
      <c r="A322" s="1085"/>
      <c r="B322" s="1085"/>
      <c r="C322" s="1085"/>
      <c r="D322" s="1085"/>
      <c r="E322" s="1085"/>
      <c r="F322" s="1085"/>
      <c r="G322" s="1085"/>
      <c r="H322" s="1085"/>
      <c r="I322" s="1085"/>
      <c r="J322" s="1085"/>
      <c r="K322" s="1085"/>
      <c r="L322" s="1085"/>
      <c r="M322" s="1085"/>
      <c r="N322" s="1085"/>
      <c r="O322" s="1085"/>
      <c r="P322" s="1085"/>
      <c r="Q322" s="1085"/>
      <c r="R322" s="1085"/>
      <c r="S322" s="1085"/>
      <c r="T322" s="1085"/>
      <c r="U322" s="1085"/>
    </row>
    <row r="323" spans="1:21" x14ac:dyDescent="0.25">
      <c r="A323" s="1085"/>
      <c r="B323" s="1085"/>
      <c r="C323" s="1085"/>
      <c r="D323" s="1085"/>
      <c r="E323" s="1085"/>
      <c r="F323" s="1085"/>
      <c r="G323" s="1085"/>
      <c r="H323" s="1085"/>
      <c r="I323" s="1085"/>
      <c r="J323" s="1085"/>
      <c r="K323" s="1085"/>
      <c r="L323" s="1085"/>
      <c r="M323" s="1085"/>
      <c r="N323" s="1085"/>
      <c r="O323" s="1085"/>
      <c r="P323" s="1085"/>
      <c r="Q323" s="1085"/>
      <c r="R323" s="1085"/>
      <c r="S323" s="1085"/>
      <c r="T323" s="1085"/>
      <c r="U323" s="1085"/>
    </row>
    <row r="324" spans="1:21" x14ac:dyDescent="0.25">
      <c r="A324" s="1085"/>
      <c r="B324" s="1085"/>
      <c r="C324" s="1085"/>
      <c r="D324" s="1085"/>
      <c r="E324" s="1085"/>
      <c r="F324" s="1085"/>
      <c r="G324" s="1085"/>
      <c r="H324" s="1085"/>
      <c r="I324" s="1085"/>
      <c r="J324" s="1085"/>
      <c r="K324" s="1085"/>
      <c r="L324" s="1085"/>
      <c r="M324" s="1085"/>
      <c r="N324" s="1085"/>
      <c r="O324" s="1085"/>
      <c r="P324" s="1085"/>
      <c r="Q324" s="1085"/>
      <c r="R324" s="1085"/>
      <c r="S324" s="1085"/>
      <c r="T324" s="1085"/>
      <c r="U324" s="1085"/>
    </row>
    <row r="325" spans="1:21" x14ac:dyDescent="0.25">
      <c r="A325" s="1085"/>
      <c r="B325" s="1085"/>
      <c r="C325" s="1085"/>
      <c r="D325" s="1085"/>
      <c r="E325" s="1085"/>
      <c r="F325" s="1085"/>
      <c r="G325" s="1085"/>
      <c r="H325" s="1085"/>
      <c r="I325" s="1085"/>
      <c r="J325" s="1085"/>
      <c r="K325" s="1085"/>
      <c r="L325" s="1085"/>
      <c r="M325" s="1085"/>
      <c r="N325" s="1085"/>
      <c r="O325" s="1085"/>
      <c r="P325" s="1085"/>
      <c r="Q325" s="1085"/>
      <c r="R325" s="1085"/>
      <c r="S325" s="1085"/>
      <c r="T325" s="1085"/>
      <c r="U325" s="1085"/>
    </row>
    <row r="326" spans="1:21" x14ac:dyDescent="0.25">
      <c r="A326" s="1085"/>
      <c r="B326" s="1085"/>
      <c r="C326" s="1085"/>
      <c r="D326" s="1085"/>
      <c r="E326" s="1085"/>
      <c r="F326" s="1085"/>
      <c r="G326" s="1085"/>
      <c r="H326" s="1085"/>
      <c r="I326" s="1085"/>
      <c r="J326" s="1085"/>
      <c r="K326" s="1085"/>
      <c r="L326" s="1085"/>
      <c r="M326" s="1085"/>
      <c r="N326" s="1085"/>
      <c r="O326" s="1085"/>
      <c r="P326" s="1085"/>
      <c r="Q326" s="1085"/>
      <c r="R326" s="1085"/>
      <c r="S326" s="1085"/>
      <c r="T326" s="1085"/>
      <c r="U326" s="1085"/>
    </row>
    <row r="327" spans="1:21" x14ac:dyDescent="0.25">
      <c r="A327" s="1085"/>
      <c r="B327" s="1085"/>
      <c r="C327" s="1085"/>
      <c r="D327" s="1085"/>
      <c r="E327" s="1085"/>
      <c r="F327" s="1085"/>
      <c r="G327" s="1085"/>
      <c r="H327" s="1085"/>
      <c r="I327" s="1085"/>
      <c r="J327" s="1085"/>
      <c r="K327" s="1085"/>
      <c r="L327" s="1085"/>
      <c r="M327" s="1085"/>
      <c r="N327" s="1085"/>
      <c r="O327" s="1085"/>
      <c r="P327" s="1085"/>
      <c r="Q327" s="1085"/>
      <c r="R327" s="1085"/>
      <c r="S327" s="1085"/>
      <c r="T327" s="1085"/>
      <c r="U327" s="1085"/>
    </row>
    <row r="328" spans="1:21" x14ac:dyDescent="0.25">
      <c r="A328" s="1085"/>
      <c r="B328" s="1085"/>
      <c r="C328" s="1085"/>
      <c r="D328" s="1085"/>
      <c r="E328" s="1085"/>
      <c r="F328" s="1085"/>
      <c r="G328" s="1085"/>
      <c r="H328" s="1085"/>
      <c r="I328" s="1085"/>
      <c r="J328" s="1085"/>
      <c r="K328" s="1085"/>
      <c r="L328" s="1085"/>
      <c r="M328" s="1085"/>
      <c r="N328" s="1085"/>
      <c r="O328" s="1085"/>
      <c r="P328" s="1085"/>
      <c r="Q328" s="1085"/>
      <c r="R328" s="1085"/>
      <c r="S328" s="1085"/>
      <c r="T328" s="1085"/>
      <c r="U328" s="1085"/>
    </row>
    <row r="329" spans="1:21" x14ac:dyDescent="0.25">
      <c r="A329" s="1085"/>
      <c r="B329" s="1085"/>
      <c r="C329" s="1085"/>
      <c r="D329" s="1085"/>
      <c r="E329" s="1085"/>
      <c r="F329" s="1085"/>
      <c r="G329" s="1085"/>
      <c r="H329" s="1085"/>
      <c r="I329" s="1085"/>
      <c r="J329" s="1085"/>
      <c r="K329" s="1085"/>
      <c r="L329" s="1085"/>
      <c r="M329" s="1085"/>
      <c r="N329" s="1085"/>
      <c r="O329" s="1085"/>
      <c r="P329" s="1085"/>
      <c r="Q329" s="1085"/>
      <c r="R329" s="1085"/>
      <c r="S329" s="1085"/>
      <c r="T329" s="1085"/>
      <c r="U329" s="1085"/>
    </row>
    <row r="330" spans="1:21" x14ac:dyDescent="0.25">
      <c r="A330" s="1085"/>
      <c r="B330" s="1085"/>
      <c r="C330" s="1085"/>
      <c r="D330" s="1085"/>
      <c r="E330" s="1085"/>
      <c r="F330" s="1085"/>
      <c r="G330" s="1085"/>
      <c r="H330" s="1085"/>
      <c r="I330" s="1085"/>
      <c r="J330" s="1085"/>
      <c r="K330" s="1085"/>
      <c r="L330" s="1085"/>
      <c r="M330" s="1085"/>
      <c r="N330" s="1085"/>
      <c r="O330" s="1085"/>
      <c r="P330" s="1085"/>
      <c r="Q330" s="1085"/>
      <c r="R330" s="1085"/>
      <c r="S330" s="1085"/>
      <c r="T330" s="1085"/>
      <c r="U330" s="1085"/>
    </row>
    <row r="331" spans="1:21" x14ac:dyDescent="0.25">
      <c r="A331" s="1085"/>
      <c r="B331" s="1085"/>
      <c r="C331" s="1085"/>
      <c r="D331" s="1085"/>
      <c r="E331" s="1085"/>
      <c r="F331" s="1085"/>
      <c r="G331" s="1085"/>
      <c r="H331" s="1085"/>
      <c r="I331" s="1085"/>
      <c r="J331" s="1085"/>
      <c r="K331" s="1085"/>
      <c r="L331" s="1085"/>
      <c r="M331" s="1085"/>
      <c r="N331" s="1085"/>
      <c r="O331" s="1085"/>
      <c r="P331" s="1085"/>
      <c r="Q331" s="1085"/>
      <c r="R331" s="1085"/>
      <c r="S331" s="1085"/>
      <c r="T331" s="1085"/>
      <c r="U331" s="1085"/>
    </row>
    <row r="332" spans="1:21" x14ac:dyDescent="0.25">
      <c r="A332" s="1085"/>
      <c r="B332" s="1085"/>
      <c r="C332" s="1085"/>
      <c r="D332" s="1085"/>
      <c r="E332" s="1085"/>
      <c r="F332" s="1085"/>
      <c r="G332" s="1085"/>
      <c r="H332" s="1085"/>
      <c r="I332" s="1085"/>
      <c r="J332" s="1085"/>
      <c r="K332" s="1085"/>
      <c r="L332" s="1085"/>
      <c r="M332" s="1085"/>
      <c r="N332" s="1085"/>
      <c r="O332" s="1085"/>
      <c r="P332" s="1085"/>
      <c r="Q332" s="1085"/>
      <c r="R332" s="1085"/>
      <c r="S332" s="1085"/>
      <c r="T332" s="1085"/>
      <c r="U332" s="1085"/>
    </row>
    <row r="333" spans="1:21" x14ac:dyDescent="0.25">
      <c r="A333" s="1085"/>
      <c r="B333" s="1085"/>
      <c r="C333" s="1085"/>
      <c r="D333" s="1085"/>
      <c r="E333" s="1085"/>
      <c r="F333" s="1085"/>
      <c r="G333" s="1085"/>
      <c r="H333" s="1085"/>
      <c r="I333" s="1085"/>
      <c r="J333" s="1085"/>
      <c r="K333" s="1085"/>
      <c r="L333" s="1085"/>
      <c r="M333" s="1085"/>
      <c r="N333" s="1085"/>
      <c r="O333" s="1085"/>
      <c r="P333" s="1085"/>
      <c r="Q333" s="1085"/>
      <c r="R333" s="1085"/>
      <c r="S333" s="1085"/>
      <c r="T333" s="1085"/>
      <c r="U333" s="1085"/>
    </row>
    <row r="334" spans="1:21" x14ac:dyDescent="0.25">
      <c r="A334" s="1085"/>
      <c r="B334" s="1085"/>
      <c r="C334" s="1085"/>
      <c r="D334" s="1085"/>
      <c r="E334" s="1085"/>
      <c r="F334" s="1085"/>
      <c r="G334" s="1085"/>
      <c r="H334" s="1085"/>
      <c r="I334" s="1085"/>
      <c r="J334" s="1085"/>
      <c r="K334" s="1085"/>
      <c r="L334" s="1085"/>
      <c r="M334" s="1085"/>
      <c r="N334" s="1085"/>
      <c r="O334" s="1085"/>
      <c r="P334" s="1085"/>
      <c r="Q334" s="1085"/>
      <c r="R334" s="1085"/>
      <c r="S334" s="1085"/>
      <c r="T334" s="1085"/>
      <c r="U334" s="1085"/>
    </row>
    <row r="335" spans="1:21" x14ac:dyDescent="0.25">
      <c r="A335" s="1085"/>
      <c r="B335" s="1085"/>
      <c r="C335" s="1085"/>
      <c r="D335" s="1085"/>
      <c r="E335" s="1085"/>
      <c r="F335" s="1085"/>
      <c r="G335" s="1085"/>
      <c r="H335" s="1085"/>
      <c r="I335" s="1085"/>
      <c r="J335" s="1085"/>
      <c r="K335" s="1085"/>
      <c r="L335" s="1085"/>
      <c r="M335" s="1085"/>
      <c r="N335" s="1085"/>
      <c r="O335" s="1085"/>
      <c r="P335" s="1085"/>
      <c r="Q335" s="1085"/>
      <c r="R335" s="1085"/>
      <c r="S335" s="1085"/>
      <c r="T335" s="1085"/>
      <c r="U335" s="1085"/>
    </row>
    <row r="336" spans="1:21" x14ac:dyDescent="0.25">
      <c r="A336" s="1085"/>
      <c r="B336" s="1085"/>
      <c r="C336" s="1085"/>
      <c r="D336" s="1085"/>
      <c r="E336" s="1085"/>
      <c r="F336" s="1085"/>
      <c r="G336" s="1085"/>
      <c r="H336" s="1085"/>
      <c r="I336" s="1085"/>
      <c r="J336" s="1085"/>
      <c r="K336" s="1085"/>
      <c r="L336" s="1085"/>
      <c r="M336" s="1085"/>
      <c r="N336" s="1085"/>
      <c r="O336" s="1085"/>
      <c r="P336" s="1085"/>
      <c r="Q336" s="1085"/>
      <c r="R336" s="1085"/>
      <c r="S336" s="1085"/>
      <c r="T336" s="1085"/>
      <c r="U336" s="1085"/>
    </row>
    <row r="337" spans="1:21" x14ac:dyDescent="0.25">
      <c r="A337" s="1085"/>
      <c r="B337" s="1085"/>
      <c r="C337" s="1085"/>
      <c r="D337" s="1085"/>
      <c r="E337" s="1085"/>
      <c r="F337" s="1085"/>
      <c r="G337" s="1085"/>
      <c r="H337" s="1085"/>
      <c r="I337" s="1085"/>
      <c r="J337" s="1085"/>
      <c r="K337" s="1085"/>
      <c r="L337" s="1085"/>
      <c r="M337" s="1085"/>
      <c r="N337" s="1085"/>
      <c r="O337" s="1085"/>
      <c r="P337" s="1085"/>
      <c r="Q337" s="1085"/>
      <c r="R337" s="1085"/>
      <c r="S337" s="1085"/>
      <c r="T337" s="1085"/>
      <c r="U337" s="1085"/>
    </row>
    <row r="338" spans="1:21" x14ac:dyDescent="0.25">
      <c r="A338" s="1085"/>
      <c r="B338" s="1085"/>
      <c r="C338" s="1085"/>
      <c r="D338" s="1085"/>
      <c r="E338" s="1085"/>
      <c r="F338" s="1085"/>
      <c r="G338" s="1085"/>
      <c r="H338" s="1085"/>
      <c r="I338" s="1085"/>
      <c r="J338" s="1085"/>
      <c r="K338" s="1085"/>
      <c r="L338" s="1085"/>
      <c r="M338" s="1085"/>
      <c r="N338" s="1085"/>
      <c r="O338" s="1085"/>
      <c r="P338" s="1085"/>
      <c r="Q338" s="1085"/>
      <c r="R338" s="1085"/>
      <c r="S338" s="1085"/>
      <c r="T338" s="1085"/>
      <c r="U338" s="1085"/>
    </row>
    <row r="339" spans="1:21" x14ac:dyDescent="0.25">
      <c r="A339" s="1085"/>
      <c r="B339" s="1085"/>
      <c r="C339" s="1085"/>
      <c r="D339" s="1085"/>
      <c r="E339" s="1085"/>
      <c r="F339" s="1085"/>
      <c r="G339" s="1085"/>
      <c r="H339" s="1085"/>
      <c r="I339" s="1085"/>
      <c r="J339" s="1085"/>
      <c r="K339" s="1085"/>
      <c r="L339" s="1085"/>
      <c r="M339" s="1085"/>
      <c r="N339" s="1085"/>
      <c r="O339" s="1085"/>
      <c r="P339" s="1085"/>
      <c r="Q339" s="1085"/>
      <c r="R339" s="1085"/>
      <c r="S339" s="1085"/>
      <c r="T339" s="1085"/>
      <c r="U339" s="1085"/>
    </row>
    <row r="340" spans="1:21" x14ac:dyDescent="0.25">
      <c r="A340" s="1085"/>
      <c r="B340" s="1085"/>
      <c r="C340" s="1085"/>
      <c r="D340" s="1085"/>
      <c r="E340" s="1085"/>
      <c r="F340" s="1085"/>
      <c r="G340" s="1085"/>
      <c r="H340" s="1085"/>
      <c r="I340" s="1085"/>
      <c r="J340" s="1085"/>
      <c r="K340" s="1085"/>
      <c r="L340" s="1085"/>
      <c r="M340" s="1085"/>
      <c r="N340" s="1085"/>
      <c r="O340" s="1085"/>
      <c r="P340" s="1085"/>
      <c r="Q340" s="1085"/>
      <c r="R340" s="1085"/>
      <c r="S340" s="1085"/>
      <c r="T340" s="1085"/>
      <c r="U340" s="1085"/>
    </row>
    <row r="341" spans="1:21" x14ac:dyDescent="0.25">
      <c r="A341" s="1085"/>
      <c r="B341" s="1085"/>
      <c r="C341" s="1085"/>
      <c r="D341" s="1085"/>
      <c r="E341" s="1085"/>
      <c r="F341" s="1085"/>
      <c r="G341" s="1085"/>
      <c r="H341" s="1085"/>
      <c r="I341" s="1085"/>
      <c r="J341" s="1085"/>
      <c r="K341" s="1085"/>
      <c r="L341" s="1085"/>
      <c r="M341" s="1085"/>
      <c r="N341" s="1085"/>
      <c r="O341" s="1085"/>
      <c r="P341" s="1085"/>
      <c r="Q341" s="1085"/>
      <c r="R341" s="1085"/>
      <c r="S341" s="1085"/>
      <c r="T341" s="1085"/>
      <c r="U341" s="1085"/>
    </row>
    <row r="342" spans="1:21" x14ac:dyDescent="0.25">
      <c r="A342" s="1085"/>
      <c r="B342" s="1085"/>
      <c r="C342" s="1085"/>
      <c r="D342" s="1085"/>
      <c r="E342" s="1085"/>
      <c r="F342" s="1085"/>
      <c r="G342" s="1085"/>
      <c r="H342" s="1085"/>
      <c r="I342" s="1085"/>
      <c r="J342" s="1085"/>
      <c r="K342" s="1085"/>
      <c r="L342" s="1085"/>
      <c r="M342" s="1085"/>
      <c r="N342" s="1085"/>
      <c r="O342" s="1085"/>
      <c r="P342" s="1085"/>
      <c r="Q342" s="1085"/>
      <c r="R342" s="1085"/>
      <c r="S342" s="1085"/>
      <c r="T342" s="1085"/>
      <c r="U342" s="1085"/>
    </row>
    <row r="343" spans="1:21" x14ac:dyDescent="0.25">
      <c r="A343" s="1085"/>
      <c r="B343" s="1085"/>
      <c r="C343" s="1085"/>
      <c r="D343" s="1085"/>
      <c r="E343" s="1085"/>
      <c r="F343" s="1085"/>
      <c r="G343" s="1085"/>
      <c r="H343" s="1085"/>
      <c r="I343" s="1085"/>
      <c r="J343" s="1085"/>
      <c r="K343" s="1085"/>
      <c r="L343" s="1085"/>
      <c r="M343" s="1085"/>
      <c r="N343" s="1085"/>
      <c r="O343" s="1085"/>
      <c r="P343" s="1085"/>
      <c r="Q343" s="1085"/>
      <c r="R343" s="1085"/>
      <c r="S343" s="1085"/>
      <c r="T343" s="1085"/>
      <c r="U343" s="1085"/>
    </row>
    <row r="344" spans="1:21" x14ac:dyDescent="0.25">
      <c r="A344" s="1085"/>
      <c r="B344" s="1085"/>
      <c r="C344" s="1085"/>
      <c r="D344" s="1085"/>
      <c r="E344" s="1085"/>
      <c r="F344" s="1085"/>
      <c r="G344" s="1085"/>
      <c r="H344" s="1085"/>
      <c r="I344" s="1085"/>
      <c r="J344" s="1085"/>
      <c r="K344" s="1085"/>
      <c r="L344" s="1085"/>
      <c r="M344" s="1085"/>
      <c r="N344" s="1085"/>
      <c r="O344" s="1085"/>
      <c r="P344" s="1085"/>
      <c r="Q344" s="1085"/>
      <c r="R344" s="1085"/>
      <c r="S344" s="1085"/>
      <c r="T344" s="1085"/>
      <c r="U344" s="1085"/>
    </row>
    <row r="345" spans="1:21" x14ac:dyDescent="0.25">
      <c r="A345" s="1085"/>
      <c r="B345" s="1085"/>
      <c r="C345" s="1085"/>
      <c r="D345" s="1085"/>
      <c r="E345" s="1085"/>
      <c r="F345" s="1085"/>
      <c r="G345" s="1085"/>
      <c r="H345" s="1085"/>
      <c r="I345" s="1085"/>
      <c r="J345" s="1085"/>
      <c r="K345" s="1085"/>
      <c r="L345" s="1085"/>
      <c r="M345" s="1085"/>
      <c r="N345" s="1085"/>
      <c r="O345" s="1085"/>
      <c r="P345" s="1085"/>
      <c r="Q345" s="1085"/>
      <c r="R345" s="1085"/>
      <c r="S345" s="1085"/>
      <c r="T345" s="1085"/>
      <c r="U345" s="1085"/>
    </row>
    <row r="346" spans="1:21" x14ac:dyDescent="0.25">
      <c r="A346" s="1085"/>
      <c r="B346" s="1085"/>
      <c r="C346" s="1085"/>
      <c r="D346" s="1085"/>
      <c r="E346" s="1085"/>
      <c r="F346" s="1085"/>
      <c r="G346" s="1085"/>
      <c r="H346" s="1085"/>
      <c r="I346" s="1085"/>
      <c r="J346" s="1085"/>
      <c r="K346" s="1085"/>
      <c r="L346" s="1085"/>
      <c r="M346" s="1085"/>
      <c r="N346" s="1085"/>
      <c r="O346" s="1085"/>
      <c r="P346" s="1085"/>
      <c r="Q346" s="1085"/>
      <c r="R346" s="1085"/>
      <c r="S346" s="1085"/>
      <c r="T346" s="1085"/>
      <c r="U346" s="1085"/>
    </row>
    <row r="347" spans="1:21" x14ac:dyDescent="0.25">
      <c r="A347" s="1085"/>
      <c r="B347" s="1085"/>
      <c r="C347" s="1085"/>
      <c r="D347" s="1085"/>
      <c r="E347" s="1085"/>
      <c r="F347" s="1085"/>
      <c r="G347" s="1085"/>
      <c r="H347" s="1085"/>
      <c r="I347" s="1085"/>
      <c r="J347" s="1085"/>
      <c r="K347" s="1085"/>
      <c r="L347" s="1085"/>
      <c r="M347" s="1085"/>
      <c r="N347" s="1085"/>
      <c r="O347" s="1085"/>
      <c r="P347" s="1085"/>
      <c r="Q347" s="1085"/>
      <c r="R347" s="1085"/>
      <c r="S347" s="1085"/>
      <c r="T347" s="1085"/>
      <c r="U347" s="1085"/>
    </row>
    <row r="348" spans="1:21" x14ac:dyDescent="0.25">
      <c r="A348" s="1085"/>
      <c r="B348" s="1085"/>
      <c r="C348" s="1085"/>
      <c r="D348" s="1085"/>
      <c r="E348" s="1085"/>
      <c r="F348" s="1085"/>
      <c r="G348" s="1085"/>
      <c r="H348" s="1085"/>
      <c r="I348" s="1085"/>
      <c r="J348" s="1085"/>
      <c r="K348" s="1085"/>
      <c r="L348" s="1085"/>
      <c r="M348" s="1085"/>
      <c r="N348" s="1085"/>
      <c r="O348" s="1085"/>
      <c r="P348" s="1085"/>
      <c r="Q348" s="1085"/>
      <c r="R348" s="1085"/>
      <c r="S348" s="1085"/>
      <c r="T348" s="1085"/>
      <c r="U348" s="1085"/>
    </row>
    <row r="349" spans="1:21" x14ac:dyDescent="0.25">
      <c r="A349" s="1085"/>
      <c r="B349" s="1085"/>
      <c r="C349" s="1085"/>
      <c r="D349" s="1085"/>
      <c r="E349" s="1085"/>
      <c r="F349" s="1085"/>
      <c r="G349" s="1085"/>
      <c r="H349" s="1085"/>
      <c r="I349" s="1085"/>
      <c r="J349" s="1085"/>
      <c r="K349" s="1085"/>
      <c r="L349" s="1085"/>
      <c r="M349" s="1085"/>
      <c r="N349" s="1085"/>
      <c r="O349" s="1085"/>
      <c r="P349" s="1085"/>
      <c r="Q349" s="1085"/>
      <c r="R349" s="1085"/>
      <c r="S349" s="1085"/>
      <c r="T349" s="1085"/>
      <c r="U349" s="1085"/>
    </row>
    <row r="350" spans="1:21" x14ac:dyDescent="0.25">
      <c r="A350" s="1085"/>
      <c r="B350" s="1085"/>
      <c r="C350" s="1085"/>
      <c r="D350" s="1085"/>
      <c r="E350" s="1085"/>
      <c r="F350" s="1085"/>
      <c r="G350" s="1085"/>
      <c r="H350" s="1085"/>
      <c r="I350" s="1085"/>
      <c r="J350" s="1085"/>
      <c r="K350" s="1085"/>
      <c r="L350" s="1085"/>
      <c r="M350" s="1085"/>
      <c r="N350" s="1085"/>
      <c r="O350" s="1085"/>
      <c r="P350" s="1085"/>
      <c r="Q350" s="1085"/>
      <c r="R350" s="1085"/>
      <c r="S350" s="1085"/>
      <c r="T350" s="1085"/>
      <c r="U350" s="1085"/>
    </row>
    <row r="351" spans="1:21" x14ac:dyDescent="0.25">
      <c r="A351" s="1085"/>
      <c r="B351" s="1085"/>
      <c r="C351" s="1085"/>
      <c r="D351" s="1085"/>
      <c r="E351" s="1085"/>
      <c r="F351" s="1085"/>
      <c r="G351" s="1085"/>
      <c r="H351" s="1085"/>
      <c r="I351" s="1085"/>
      <c r="J351" s="1085"/>
      <c r="K351" s="1085"/>
      <c r="L351" s="1085"/>
      <c r="M351" s="1085"/>
      <c r="N351" s="1085"/>
      <c r="O351" s="1085"/>
      <c r="P351" s="1085"/>
      <c r="Q351" s="1085"/>
      <c r="R351" s="1085"/>
      <c r="S351" s="1085"/>
      <c r="T351" s="1085"/>
      <c r="U351" s="1085"/>
    </row>
    <row r="352" spans="1:21" x14ac:dyDescent="0.25">
      <c r="A352" s="1085"/>
      <c r="B352" s="1085"/>
      <c r="C352" s="1085"/>
      <c r="D352" s="1085"/>
      <c r="E352" s="1085"/>
      <c r="F352" s="1085"/>
      <c r="G352" s="1085"/>
      <c r="H352" s="1085"/>
      <c r="I352" s="1085"/>
      <c r="J352" s="1085"/>
      <c r="K352" s="1085"/>
      <c r="L352" s="1085"/>
      <c r="M352" s="1085"/>
      <c r="N352" s="1085"/>
      <c r="O352" s="1085"/>
      <c r="P352" s="1085"/>
      <c r="Q352" s="1085"/>
      <c r="R352" s="1085"/>
      <c r="S352" s="1085"/>
      <c r="T352" s="1085"/>
      <c r="U352" s="1085"/>
    </row>
    <row r="353" spans="1:21" x14ac:dyDescent="0.25">
      <c r="A353" s="1085"/>
      <c r="B353" s="1085"/>
      <c r="C353" s="1085"/>
      <c r="D353" s="1085"/>
      <c r="E353" s="1085"/>
      <c r="F353" s="1085"/>
      <c r="G353" s="1085"/>
      <c r="H353" s="1085"/>
      <c r="I353" s="1085"/>
      <c r="J353" s="1085"/>
      <c r="K353" s="1085"/>
      <c r="L353" s="1085"/>
      <c r="M353" s="1085"/>
      <c r="N353" s="1085"/>
      <c r="O353" s="1085"/>
      <c r="P353" s="1085"/>
      <c r="Q353" s="1085"/>
      <c r="R353" s="1085"/>
      <c r="S353" s="1085"/>
      <c r="T353" s="1085"/>
      <c r="U353" s="1085"/>
    </row>
    <row r="354" spans="1:21" x14ac:dyDescent="0.25">
      <c r="A354" s="1085"/>
      <c r="B354" s="1085"/>
      <c r="C354" s="1085"/>
      <c r="D354" s="1085"/>
      <c r="E354" s="1085"/>
      <c r="F354" s="1085"/>
      <c r="G354" s="1085"/>
      <c r="H354" s="1085"/>
      <c r="I354" s="1085"/>
      <c r="J354" s="1085"/>
      <c r="K354" s="1085"/>
      <c r="L354" s="1085"/>
      <c r="M354" s="1085"/>
      <c r="N354" s="1085"/>
      <c r="O354" s="1085"/>
      <c r="P354" s="1085"/>
      <c r="Q354" s="1085"/>
      <c r="R354" s="1085"/>
      <c r="S354" s="1085"/>
      <c r="T354" s="1085"/>
      <c r="U354" s="1085"/>
    </row>
    <row r="355" spans="1:21" x14ac:dyDescent="0.25">
      <c r="A355" s="1085"/>
      <c r="B355" s="1085"/>
      <c r="C355" s="1085"/>
      <c r="D355" s="1085"/>
      <c r="E355" s="1085"/>
      <c r="F355" s="1085"/>
      <c r="G355" s="1085"/>
      <c r="H355" s="1085"/>
      <c r="I355" s="1085"/>
      <c r="J355" s="1085"/>
      <c r="K355" s="1085"/>
      <c r="L355" s="1085"/>
      <c r="M355" s="1085"/>
      <c r="N355" s="1085"/>
      <c r="O355" s="1085"/>
      <c r="P355" s="1085"/>
      <c r="Q355" s="1085"/>
      <c r="R355" s="1085"/>
      <c r="S355" s="1085"/>
      <c r="T355" s="1085"/>
      <c r="U355" s="1085"/>
    </row>
    <row r="356" spans="1:21" x14ac:dyDescent="0.25">
      <c r="A356" s="1085"/>
      <c r="B356" s="1085"/>
      <c r="C356" s="1085"/>
      <c r="D356" s="1085"/>
      <c r="E356" s="1085"/>
      <c r="F356" s="1085"/>
      <c r="G356" s="1085"/>
      <c r="H356" s="1085"/>
      <c r="I356" s="1085"/>
      <c r="J356" s="1085"/>
      <c r="K356" s="1085"/>
      <c r="L356" s="1085"/>
      <c r="M356" s="1085"/>
      <c r="N356" s="1085"/>
      <c r="O356" s="1085"/>
      <c r="P356" s="1085"/>
      <c r="Q356" s="1085"/>
      <c r="R356" s="1085"/>
      <c r="S356" s="1085"/>
      <c r="T356" s="1085"/>
      <c r="U356" s="1085"/>
    </row>
    <row r="357" spans="1:21" x14ac:dyDescent="0.25">
      <c r="A357" s="1085"/>
      <c r="B357" s="1085"/>
      <c r="C357" s="1085"/>
      <c r="D357" s="1085"/>
      <c r="E357" s="1085"/>
      <c r="F357" s="1085"/>
      <c r="G357" s="1085"/>
      <c r="H357" s="1085"/>
      <c r="I357" s="1085"/>
      <c r="J357" s="1085"/>
      <c r="K357" s="1085"/>
      <c r="L357" s="1085"/>
      <c r="M357" s="1085"/>
      <c r="N357" s="1085"/>
      <c r="O357" s="1085"/>
      <c r="P357" s="1085"/>
      <c r="Q357" s="1085"/>
      <c r="R357" s="1085"/>
      <c r="S357" s="1085"/>
      <c r="T357" s="1085"/>
      <c r="U357" s="1085"/>
    </row>
    <row r="358" spans="1:21" x14ac:dyDescent="0.25">
      <c r="A358" s="1085"/>
      <c r="B358" s="1085"/>
      <c r="C358" s="1085"/>
      <c r="D358" s="1085"/>
      <c r="E358" s="1085"/>
      <c r="F358" s="1085"/>
      <c r="G358" s="1085"/>
      <c r="H358" s="1085"/>
      <c r="I358" s="1085"/>
      <c r="J358" s="1085"/>
      <c r="K358" s="1085"/>
      <c r="L358" s="1085"/>
      <c r="M358" s="1085"/>
      <c r="N358" s="1085"/>
      <c r="O358" s="1085"/>
      <c r="P358" s="1085"/>
      <c r="Q358" s="1085"/>
      <c r="R358" s="1085"/>
      <c r="S358" s="1085"/>
      <c r="T358" s="1085"/>
      <c r="U358" s="1085"/>
    </row>
    <row r="359" spans="1:21" x14ac:dyDescent="0.25">
      <c r="A359" s="1085"/>
      <c r="B359" s="1085"/>
      <c r="C359" s="1085"/>
      <c r="D359" s="1085"/>
      <c r="E359" s="1085"/>
      <c r="F359" s="1085"/>
      <c r="G359" s="1085"/>
      <c r="H359" s="1085"/>
      <c r="I359" s="1085"/>
      <c r="J359" s="1085"/>
      <c r="K359" s="1085"/>
      <c r="L359" s="1085"/>
      <c r="M359" s="1085"/>
      <c r="N359" s="1085"/>
      <c r="O359" s="1085"/>
      <c r="P359" s="1085"/>
      <c r="Q359" s="1085"/>
      <c r="R359" s="1085"/>
      <c r="S359" s="1085"/>
      <c r="T359" s="1085"/>
      <c r="U359" s="1085"/>
    </row>
    <row r="360" spans="1:21" x14ac:dyDescent="0.25">
      <c r="A360" s="1085"/>
      <c r="B360" s="1085"/>
      <c r="C360" s="1085"/>
      <c r="D360" s="1085"/>
      <c r="E360" s="1085"/>
      <c r="F360" s="1085"/>
      <c r="G360" s="1085"/>
      <c r="H360" s="1085"/>
      <c r="I360" s="1085"/>
      <c r="J360" s="1085"/>
      <c r="K360" s="1085"/>
      <c r="L360" s="1085"/>
      <c r="M360" s="1085"/>
      <c r="N360" s="1085"/>
      <c r="O360" s="1085"/>
      <c r="P360" s="1085"/>
      <c r="Q360" s="1085"/>
      <c r="R360" s="1085"/>
      <c r="S360" s="1085"/>
      <c r="T360" s="1085"/>
      <c r="U360" s="1085"/>
    </row>
    <row r="361" spans="1:21" x14ac:dyDescent="0.25">
      <c r="A361" s="1085"/>
      <c r="B361" s="1085"/>
      <c r="C361" s="1085"/>
      <c r="D361" s="1085"/>
      <c r="E361" s="1085"/>
      <c r="F361" s="1085"/>
      <c r="G361" s="1085"/>
      <c r="H361" s="1085"/>
      <c r="I361" s="1085"/>
      <c r="J361" s="1085"/>
      <c r="K361" s="1085"/>
      <c r="L361" s="1085"/>
      <c r="M361" s="1085"/>
      <c r="N361" s="1085"/>
      <c r="O361" s="1085"/>
      <c r="P361" s="1085"/>
      <c r="Q361" s="1085"/>
      <c r="R361" s="1085"/>
      <c r="S361" s="1085"/>
      <c r="T361" s="1085"/>
      <c r="U361" s="1085"/>
    </row>
    <row r="362" spans="1:21" x14ac:dyDescent="0.25">
      <c r="A362" s="1085"/>
      <c r="B362" s="1085"/>
      <c r="C362" s="1085"/>
      <c r="D362" s="1085"/>
      <c r="E362" s="1085"/>
      <c r="F362" s="1085"/>
      <c r="G362" s="1085"/>
      <c r="H362" s="1085"/>
      <c r="I362" s="1085"/>
      <c r="J362" s="1085"/>
      <c r="K362" s="1085"/>
      <c r="L362" s="1085"/>
      <c r="M362" s="1085"/>
      <c r="N362" s="1085"/>
      <c r="O362" s="1085"/>
      <c r="P362" s="1085"/>
      <c r="Q362" s="1085"/>
      <c r="R362" s="1085"/>
      <c r="S362" s="1085"/>
      <c r="T362" s="1085"/>
      <c r="U362" s="1085"/>
    </row>
    <row r="363" spans="1:21" x14ac:dyDescent="0.25">
      <c r="A363" s="1085"/>
      <c r="B363" s="1085"/>
      <c r="C363" s="1085"/>
      <c r="D363" s="1085"/>
      <c r="E363" s="1085"/>
      <c r="F363" s="1085"/>
      <c r="G363" s="1085"/>
      <c r="H363" s="1085"/>
      <c r="I363" s="1085"/>
      <c r="J363" s="1085"/>
      <c r="K363" s="1085"/>
      <c r="L363" s="1085"/>
      <c r="M363" s="1085"/>
      <c r="N363" s="1085"/>
      <c r="O363" s="1085"/>
      <c r="P363" s="1085"/>
      <c r="Q363" s="1085"/>
      <c r="R363" s="1085"/>
      <c r="S363" s="1085"/>
      <c r="T363" s="1085"/>
      <c r="U363" s="1085"/>
    </row>
    <row r="364" spans="1:21" x14ac:dyDescent="0.25">
      <c r="A364" s="1085"/>
      <c r="B364" s="1085"/>
      <c r="C364" s="1085"/>
      <c r="D364" s="1085"/>
      <c r="E364" s="1085"/>
      <c r="F364" s="1085"/>
      <c r="G364" s="1085"/>
      <c r="H364" s="1085"/>
      <c r="I364" s="1085"/>
      <c r="J364" s="1085"/>
      <c r="K364" s="1085"/>
      <c r="L364" s="1085"/>
      <c r="M364" s="1085"/>
      <c r="N364" s="1085"/>
      <c r="O364" s="1085"/>
      <c r="P364" s="1085"/>
      <c r="Q364" s="1085"/>
      <c r="R364" s="1085"/>
      <c r="S364" s="1085"/>
      <c r="T364" s="1085"/>
      <c r="U364" s="1085"/>
    </row>
    <row r="365" spans="1:21" x14ac:dyDescent="0.25">
      <c r="A365" s="1085"/>
      <c r="B365" s="1085"/>
      <c r="C365" s="1085"/>
      <c r="D365" s="1085"/>
      <c r="E365" s="1085"/>
      <c r="F365" s="1085"/>
      <c r="G365" s="1085"/>
      <c r="H365" s="1085"/>
      <c r="I365" s="1085"/>
      <c r="J365" s="1085"/>
      <c r="K365" s="1085"/>
      <c r="L365" s="1085"/>
      <c r="M365" s="1085"/>
      <c r="N365" s="1085"/>
      <c r="O365" s="1085"/>
      <c r="P365" s="1085"/>
      <c r="Q365" s="1085"/>
      <c r="R365" s="1085"/>
      <c r="S365" s="1085"/>
      <c r="T365" s="1085"/>
      <c r="U365" s="1085"/>
    </row>
    <row r="366" spans="1:21" x14ac:dyDescent="0.25">
      <c r="A366" s="1085"/>
      <c r="B366" s="1085"/>
      <c r="C366" s="1085"/>
      <c r="D366" s="1085"/>
      <c r="E366" s="1085"/>
      <c r="F366" s="1085"/>
      <c r="G366" s="1085"/>
      <c r="H366" s="1085"/>
      <c r="I366" s="1085"/>
      <c r="J366" s="1085"/>
      <c r="K366" s="1085"/>
      <c r="L366" s="1085"/>
      <c r="M366" s="1085"/>
      <c r="N366" s="1085"/>
      <c r="O366" s="1085"/>
      <c r="P366" s="1085"/>
      <c r="Q366" s="1085"/>
      <c r="R366" s="1085"/>
      <c r="S366" s="1085"/>
      <c r="T366" s="1085"/>
      <c r="U366" s="1085"/>
    </row>
    <row r="367" spans="1:21" x14ac:dyDescent="0.25">
      <c r="A367" s="1085"/>
      <c r="B367" s="1085"/>
      <c r="C367" s="1085"/>
      <c r="D367" s="1085"/>
      <c r="E367" s="1085"/>
      <c r="F367" s="1085"/>
      <c r="G367" s="1085"/>
      <c r="H367" s="1085"/>
      <c r="I367" s="1085"/>
      <c r="J367" s="1085"/>
      <c r="K367" s="1085"/>
      <c r="L367" s="1085"/>
      <c r="M367" s="1085"/>
      <c r="N367" s="1085"/>
      <c r="O367" s="1085"/>
      <c r="P367" s="1085"/>
      <c r="Q367" s="1085"/>
      <c r="R367" s="1085"/>
      <c r="S367" s="1085"/>
      <c r="T367" s="1085"/>
      <c r="U367" s="1085"/>
    </row>
    <row r="368" spans="1:21" x14ac:dyDescent="0.25">
      <c r="A368" s="1085"/>
      <c r="B368" s="1085"/>
      <c r="C368" s="1085"/>
      <c r="D368" s="1085"/>
      <c r="E368" s="1085"/>
      <c r="F368" s="1085"/>
      <c r="G368" s="1085"/>
      <c r="H368" s="1085"/>
      <c r="I368" s="1085"/>
      <c r="J368" s="1085"/>
      <c r="K368" s="1085"/>
      <c r="L368" s="1085"/>
      <c r="M368" s="1085"/>
      <c r="N368" s="1085"/>
      <c r="O368" s="1085"/>
      <c r="P368" s="1085"/>
      <c r="Q368" s="1085"/>
      <c r="R368" s="1085"/>
      <c r="S368" s="1085"/>
      <c r="T368" s="1085"/>
      <c r="U368" s="1085"/>
    </row>
    <row r="369" spans="1:21" x14ac:dyDescent="0.25">
      <c r="A369" s="1085"/>
      <c r="B369" s="1085"/>
      <c r="C369" s="1085"/>
      <c r="D369" s="1085"/>
      <c r="E369" s="1085"/>
      <c r="F369" s="1085"/>
      <c r="G369" s="1085"/>
      <c r="H369" s="1085"/>
      <c r="I369" s="1085"/>
      <c r="J369" s="1085"/>
      <c r="K369" s="1085"/>
      <c r="L369" s="1085"/>
      <c r="M369" s="1085"/>
      <c r="N369" s="1085"/>
      <c r="O369" s="1085"/>
      <c r="P369" s="1085"/>
      <c r="Q369" s="1085"/>
      <c r="R369" s="1085"/>
      <c r="S369" s="1085"/>
      <c r="T369" s="1085"/>
      <c r="U369" s="1085"/>
    </row>
    <row r="370" spans="1:21" x14ac:dyDescent="0.25">
      <c r="A370" s="1085"/>
      <c r="B370" s="1085"/>
      <c r="C370" s="1085"/>
      <c r="D370" s="1085"/>
      <c r="E370" s="1085"/>
      <c r="F370" s="1085"/>
      <c r="G370" s="1085"/>
      <c r="H370" s="1085"/>
      <c r="I370" s="1085"/>
      <c r="J370" s="1085"/>
      <c r="K370" s="1085"/>
      <c r="L370" s="1085"/>
      <c r="M370" s="1085"/>
      <c r="N370" s="1085"/>
      <c r="O370" s="1085"/>
      <c r="P370" s="1085"/>
      <c r="Q370" s="1085"/>
      <c r="R370" s="1085"/>
      <c r="S370" s="1085"/>
      <c r="T370" s="1085"/>
      <c r="U370" s="1085"/>
    </row>
    <row r="371" spans="1:21" x14ac:dyDescent="0.25">
      <c r="A371" s="1085"/>
      <c r="B371" s="1085"/>
      <c r="C371" s="1085"/>
      <c r="D371" s="1085"/>
      <c r="E371" s="1085"/>
      <c r="F371" s="1085"/>
      <c r="G371" s="1085"/>
      <c r="H371" s="1085"/>
      <c r="I371" s="1085"/>
      <c r="J371" s="1085"/>
      <c r="K371" s="1085"/>
      <c r="L371" s="1085"/>
      <c r="M371" s="1085"/>
      <c r="N371" s="1085"/>
      <c r="O371" s="1085"/>
      <c r="P371" s="1085"/>
      <c r="Q371" s="1085"/>
      <c r="R371" s="1085"/>
      <c r="S371" s="1085"/>
      <c r="T371" s="1085"/>
      <c r="U371" s="1085"/>
    </row>
    <row r="372" spans="1:21" x14ac:dyDescent="0.25">
      <c r="A372" s="1085"/>
      <c r="B372" s="1085"/>
      <c r="C372" s="1085"/>
      <c r="D372" s="1085"/>
      <c r="E372" s="1085"/>
      <c r="F372" s="1085"/>
      <c r="G372" s="1085"/>
      <c r="H372" s="1085"/>
      <c r="I372" s="1085"/>
      <c r="J372" s="1085"/>
      <c r="K372" s="1085"/>
      <c r="L372" s="1085"/>
      <c r="M372" s="1085"/>
      <c r="N372" s="1085"/>
      <c r="O372" s="1085"/>
      <c r="P372" s="1085"/>
      <c r="Q372" s="1085"/>
      <c r="R372" s="1085"/>
      <c r="S372" s="1085"/>
      <c r="T372" s="1085"/>
      <c r="U372" s="1085"/>
    </row>
    <row r="373" spans="1:21" x14ac:dyDescent="0.25">
      <c r="A373" s="1085"/>
      <c r="B373" s="1085"/>
      <c r="C373" s="1085"/>
      <c r="D373" s="1085"/>
      <c r="E373" s="1085"/>
      <c r="F373" s="1085"/>
      <c r="G373" s="1085"/>
      <c r="H373" s="1085"/>
      <c r="I373" s="1085"/>
      <c r="J373" s="1085"/>
      <c r="K373" s="1085"/>
      <c r="L373" s="1085"/>
      <c r="M373" s="1085"/>
      <c r="N373" s="1085"/>
      <c r="O373" s="1085"/>
      <c r="P373" s="1085"/>
      <c r="Q373" s="1085"/>
      <c r="R373" s="1085"/>
      <c r="S373" s="1085"/>
      <c r="T373" s="1085"/>
      <c r="U373" s="1085"/>
    </row>
    <row r="374" spans="1:21" x14ac:dyDescent="0.25">
      <c r="A374" s="1085"/>
      <c r="B374" s="1085"/>
      <c r="C374" s="1085"/>
      <c r="D374" s="1085"/>
      <c r="E374" s="1085"/>
      <c r="F374" s="1085"/>
      <c r="G374" s="1085"/>
      <c r="H374" s="1085"/>
      <c r="I374" s="1085"/>
      <c r="J374" s="1085"/>
      <c r="K374" s="1085"/>
      <c r="L374" s="1085"/>
      <c r="M374" s="1085"/>
      <c r="N374" s="1085"/>
      <c r="O374" s="1085"/>
      <c r="P374" s="1085"/>
      <c r="Q374" s="1085"/>
      <c r="R374" s="1085"/>
      <c r="S374" s="1085"/>
      <c r="T374" s="1085"/>
      <c r="U374" s="1085"/>
    </row>
    <row r="375" spans="1:21" x14ac:dyDescent="0.25">
      <c r="A375" s="1085"/>
      <c r="B375" s="1085"/>
      <c r="C375" s="1085"/>
      <c r="D375" s="1085"/>
      <c r="E375" s="1085"/>
      <c r="F375" s="1085"/>
      <c r="G375" s="1085"/>
      <c r="H375" s="1085"/>
      <c r="I375" s="1085"/>
      <c r="J375" s="1085"/>
      <c r="K375" s="1085"/>
      <c r="L375" s="1085"/>
      <c r="M375" s="1085"/>
      <c r="N375" s="1085"/>
      <c r="O375" s="1085"/>
      <c r="P375" s="1085"/>
      <c r="Q375" s="1085"/>
      <c r="R375" s="1085"/>
      <c r="S375" s="1085"/>
      <c r="T375" s="1085"/>
      <c r="U375" s="1085"/>
    </row>
    <row r="376" spans="1:21" x14ac:dyDescent="0.25">
      <c r="A376" s="1085"/>
      <c r="B376" s="1085"/>
      <c r="C376" s="1085"/>
      <c r="D376" s="1085"/>
      <c r="E376" s="1085"/>
      <c r="F376" s="1085"/>
      <c r="G376" s="1085"/>
      <c r="H376" s="1085"/>
      <c r="I376" s="1085"/>
      <c r="J376" s="1085"/>
      <c r="K376" s="1085"/>
      <c r="L376" s="1085"/>
      <c r="M376" s="1085"/>
      <c r="N376" s="1085"/>
      <c r="O376" s="1085"/>
      <c r="P376" s="1085"/>
      <c r="Q376" s="1085"/>
      <c r="R376" s="1085"/>
      <c r="S376" s="1085"/>
      <c r="T376" s="1085"/>
      <c r="U376" s="1085"/>
    </row>
    <row r="377" spans="1:21" x14ac:dyDescent="0.25">
      <c r="A377" s="1085"/>
      <c r="B377" s="1085"/>
      <c r="C377" s="1085"/>
      <c r="D377" s="1085"/>
      <c r="E377" s="1085"/>
      <c r="F377" s="1085"/>
      <c r="G377" s="1085"/>
      <c r="H377" s="1085"/>
      <c r="I377" s="1085"/>
      <c r="J377" s="1085"/>
      <c r="K377" s="1085"/>
      <c r="L377" s="1085"/>
      <c r="M377" s="1085"/>
      <c r="N377" s="1085"/>
      <c r="O377" s="1085"/>
      <c r="P377" s="1085"/>
      <c r="Q377" s="1085"/>
      <c r="R377" s="1085"/>
      <c r="S377" s="1085"/>
      <c r="T377" s="1085"/>
      <c r="U377" s="1085"/>
    </row>
    <row r="378" spans="1:21" x14ac:dyDescent="0.25">
      <c r="A378" s="1085"/>
      <c r="B378" s="1085"/>
      <c r="C378" s="1085"/>
      <c r="D378" s="1085"/>
      <c r="E378" s="1085"/>
      <c r="F378" s="1085"/>
      <c r="G378" s="1085"/>
      <c r="H378" s="1085"/>
      <c r="I378" s="1085"/>
      <c r="J378" s="1085"/>
      <c r="K378" s="1085"/>
      <c r="L378" s="1085"/>
      <c r="M378" s="1085"/>
      <c r="N378" s="1085"/>
      <c r="O378" s="1085"/>
      <c r="P378" s="1085"/>
      <c r="Q378" s="1085"/>
      <c r="R378" s="1085"/>
      <c r="S378" s="1085"/>
      <c r="T378" s="1085"/>
      <c r="U378" s="1085"/>
    </row>
    <row r="379" spans="1:21" x14ac:dyDescent="0.25">
      <c r="A379" s="1085"/>
      <c r="B379" s="1085"/>
      <c r="C379" s="1085"/>
      <c r="D379" s="1085"/>
      <c r="E379" s="1085"/>
      <c r="F379" s="1085"/>
      <c r="G379" s="1085"/>
      <c r="H379" s="1085"/>
      <c r="I379" s="1085"/>
      <c r="J379" s="1085"/>
      <c r="K379" s="1085"/>
      <c r="L379" s="1085"/>
      <c r="M379" s="1085"/>
      <c r="N379" s="1085"/>
      <c r="O379" s="1085"/>
      <c r="P379" s="1085"/>
      <c r="Q379" s="1085"/>
      <c r="R379" s="1085"/>
      <c r="S379" s="1085"/>
      <c r="T379" s="1085"/>
      <c r="U379" s="1085"/>
    </row>
    <row r="380" spans="1:21" x14ac:dyDescent="0.25">
      <c r="A380" s="1085"/>
      <c r="B380" s="1085"/>
      <c r="C380" s="1085"/>
      <c r="D380" s="1085"/>
      <c r="E380" s="1085"/>
      <c r="F380" s="1085"/>
      <c r="G380" s="1085"/>
      <c r="H380" s="1085"/>
      <c r="I380" s="1085"/>
      <c r="J380" s="1085"/>
      <c r="K380" s="1085"/>
      <c r="L380" s="1085"/>
      <c r="M380" s="1085"/>
      <c r="N380" s="1085"/>
      <c r="O380" s="1085"/>
      <c r="P380" s="1085"/>
      <c r="Q380" s="1085"/>
      <c r="R380" s="1085"/>
      <c r="S380" s="1085"/>
      <c r="T380" s="1085"/>
      <c r="U380" s="1085"/>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E13" zoomScale="80" zoomScaleNormal="80" zoomScaleSheetLayoutView="80" workbookViewId="0">
      <selection activeCell="A21" sqref="A21:O2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54" t="s">
        <v>1195</v>
      </c>
      <c r="B4" s="1154"/>
      <c r="C4" s="1154"/>
      <c r="D4" s="1154"/>
      <c r="E4" s="1154"/>
      <c r="F4" s="1154"/>
      <c r="G4" s="1154"/>
      <c r="H4" s="1154"/>
      <c r="I4" s="1154"/>
      <c r="J4" s="1154"/>
      <c r="K4" s="1154"/>
      <c r="L4" s="1154"/>
      <c r="M4" s="1154"/>
      <c r="N4" s="1154"/>
      <c r="O4" s="1154"/>
    </row>
    <row r="6" spans="1:17" ht="18.75" x14ac:dyDescent="0.25">
      <c r="A6" s="1158" t="s">
        <v>11</v>
      </c>
      <c r="B6" s="1158"/>
      <c r="C6" s="1158"/>
      <c r="D6" s="1158"/>
      <c r="E6" s="1158"/>
      <c r="F6" s="1158"/>
      <c r="G6" s="1158"/>
      <c r="H6" s="1158"/>
      <c r="I6" s="1158"/>
      <c r="J6" s="1158"/>
      <c r="K6" s="1158"/>
      <c r="L6" s="1158"/>
      <c r="M6" s="1158"/>
      <c r="N6" s="1158"/>
      <c r="O6" s="1158"/>
      <c r="P6" s="207"/>
      <c r="Q6" s="207"/>
    </row>
    <row r="7" spans="1:17" ht="18.75" x14ac:dyDescent="0.25">
      <c r="A7" s="1158"/>
      <c r="B7" s="1158"/>
      <c r="C7" s="1158"/>
      <c r="D7" s="1158"/>
      <c r="E7" s="1158"/>
      <c r="F7" s="1158"/>
      <c r="G7" s="1158"/>
      <c r="H7" s="1158"/>
      <c r="I7" s="1158"/>
      <c r="J7" s="1158"/>
      <c r="K7" s="1158"/>
      <c r="L7" s="1158"/>
      <c r="M7" s="1158"/>
      <c r="N7" s="1158"/>
      <c r="O7" s="1158"/>
      <c r="P7" s="207"/>
      <c r="Q7" s="207"/>
    </row>
    <row r="8" spans="1:17" ht="15.75" x14ac:dyDescent="0.25">
      <c r="A8" s="1159" t="str">
        <f>'[3]1. паспорт местоположение'!A9:C9</f>
        <v>Общество с ограниченной ответственностью "Красноярский жилищно-коммунальный комплекс"</v>
      </c>
      <c r="B8" s="1159"/>
      <c r="C8" s="1159"/>
      <c r="D8" s="1159"/>
      <c r="E8" s="1159"/>
      <c r="F8" s="1159"/>
      <c r="G8" s="1159"/>
      <c r="H8" s="1159"/>
      <c r="I8" s="1159"/>
      <c r="J8" s="1159"/>
      <c r="K8" s="1159"/>
      <c r="L8" s="1159"/>
      <c r="M8" s="1159"/>
      <c r="N8" s="1159"/>
      <c r="O8" s="1159"/>
      <c r="P8" s="208"/>
      <c r="Q8" s="208"/>
    </row>
    <row r="9" spans="1:17" ht="15.75" x14ac:dyDescent="0.25">
      <c r="A9" s="1155" t="s">
        <v>10</v>
      </c>
      <c r="B9" s="1155"/>
      <c r="C9" s="1155"/>
      <c r="D9" s="1155"/>
      <c r="E9" s="1155"/>
      <c r="F9" s="1155"/>
      <c r="G9" s="1155"/>
      <c r="H9" s="1155"/>
      <c r="I9" s="1155"/>
      <c r="J9" s="1155"/>
      <c r="K9" s="1155"/>
      <c r="L9" s="1155"/>
      <c r="M9" s="1155"/>
      <c r="N9" s="1155"/>
      <c r="O9" s="1155"/>
      <c r="P9" s="209"/>
      <c r="Q9" s="209"/>
    </row>
    <row r="10" spans="1:17" ht="18.75" x14ac:dyDescent="0.25">
      <c r="A10" s="1158"/>
      <c r="B10" s="1158"/>
      <c r="C10" s="1158"/>
      <c r="D10" s="1158"/>
      <c r="E10" s="1158"/>
      <c r="F10" s="1158"/>
      <c r="G10" s="1158"/>
      <c r="H10" s="1158"/>
      <c r="I10" s="1158"/>
      <c r="J10" s="1158"/>
      <c r="K10" s="1158"/>
      <c r="L10" s="1158"/>
      <c r="M10" s="1158"/>
      <c r="N10" s="1158"/>
      <c r="O10" s="1158"/>
      <c r="P10" s="207"/>
      <c r="Q10" s="207"/>
    </row>
    <row r="11" spans="1:17" ht="15.75" x14ac:dyDescent="0.25">
      <c r="A11" s="1201" t="str">
        <f>'2. Цели,задачи,этапы,сроки,рез'!A9:C9</f>
        <v>К_ИНФ07979</v>
      </c>
      <c r="B11" s="1202"/>
      <c r="C11" s="1202"/>
      <c r="D11" s="1202"/>
      <c r="E11" s="1202"/>
      <c r="F11" s="1202"/>
      <c r="G11" s="1202"/>
      <c r="H11" s="1202"/>
      <c r="I11" s="1202"/>
      <c r="J11" s="1202"/>
      <c r="K11" s="1202"/>
      <c r="L11" s="1202"/>
      <c r="M11" s="1202"/>
      <c r="N11" s="1202"/>
      <c r="O11" s="1202"/>
      <c r="P11" s="208"/>
      <c r="Q11" s="208"/>
    </row>
    <row r="12" spans="1:17" ht="15.75" x14ac:dyDescent="0.25">
      <c r="A12" s="1155" t="s">
        <v>9</v>
      </c>
      <c r="B12" s="1155"/>
      <c r="C12" s="1155"/>
      <c r="D12" s="1155"/>
      <c r="E12" s="1155"/>
      <c r="F12" s="1155"/>
      <c r="G12" s="1155"/>
      <c r="H12" s="1155"/>
      <c r="I12" s="1155"/>
      <c r="J12" s="1155"/>
      <c r="K12" s="1155"/>
      <c r="L12" s="1155"/>
      <c r="M12" s="1155"/>
      <c r="N12" s="1155"/>
      <c r="O12" s="1155"/>
      <c r="P12" s="209"/>
      <c r="Q12" s="209"/>
    </row>
    <row r="13" spans="1:17" ht="18.75" x14ac:dyDescent="0.25">
      <c r="A13" s="1167"/>
      <c r="B13" s="1167"/>
      <c r="C13" s="1167"/>
      <c r="D13" s="1167"/>
      <c r="E13" s="1167"/>
      <c r="F13" s="1167"/>
      <c r="G13" s="1167"/>
      <c r="H13" s="1167"/>
      <c r="I13" s="1167"/>
      <c r="J13" s="1167"/>
      <c r="K13" s="1167"/>
      <c r="L13" s="1167"/>
      <c r="M13" s="1167"/>
      <c r="N13" s="1167"/>
      <c r="O13" s="1167"/>
      <c r="P13" s="11"/>
      <c r="Q13" s="11"/>
    </row>
    <row r="14" spans="1:17" ht="31.5" customHeight="1" x14ac:dyDescent="0.25">
      <c r="A14" s="1196" t="str">
        <f>'2. Цели,задачи,этапы,сроки,рез'!A12:C12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4" s="1160"/>
      <c r="C14" s="1160"/>
      <c r="D14" s="1160"/>
      <c r="E14" s="1160"/>
      <c r="F14" s="1160"/>
      <c r="G14" s="1160"/>
      <c r="H14" s="1160"/>
      <c r="I14" s="1160"/>
      <c r="J14" s="1160"/>
      <c r="K14" s="1160"/>
      <c r="L14" s="1160"/>
      <c r="M14" s="1160"/>
      <c r="N14" s="1160"/>
      <c r="O14" s="1160"/>
      <c r="P14" s="208"/>
      <c r="Q14" s="208"/>
    </row>
    <row r="15" spans="1:17" ht="15.75" x14ac:dyDescent="0.25">
      <c r="A15" s="1155" t="s">
        <v>7</v>
      </c>
      <c r="B15" s="1155"/>
      <c r="C15" s="1155"/>
      <c r="D15" s="1155"/>
      <c r="E15" s="1155"/>
      <c r="F15" s="1155"/>
      <c r="G15" s="1155"/>
      <c r="H15" s="1155"/>
      <c r="I15" s="1155"/>
      <c r="J15" s="1155"/>
      <c r="K15" s="1155"/>
      <c r="L15" s="1155"/>
      <c r="M15" s="1155"/>
      <c r="N15" s="1155"/>
      <c r="O15" s="1155"/>
      <c r="P15" s="209"/>
      <c r="Q15" s="209"/>
    </row>
    <row r="16" spans="1:17" x14ac:dyDescent="0.25">
      <c r="A16" s="1210"/>
      <c r="B16" s="1210"/>
      <c r="C16" s="1210"/>
      <c r="D16" s="1210"/>
      <c r="E16" s="1210"/>
      <c r="F16" s="1210"/>
      <c r="G16" s="1210"/>
      <c r="H16" s="1210"/>
      <c r="I16" s="1210"/>
      <c r="J16" s="1210"/>
      <c r="K16" s="1210"/>
      <c r="L16" s="1210"/>
      <c r="M16" s="1210"/>
      <c r="N16" s="1210"/>
      <c r="O16" s="1210"/>
      <c r="P16" s="217"/>
      <c r="Q16" s="217"/>
    </row>
    <row r="17" spans="1:17" x14ac:dyDescent="0.25">
      <c r="A17" s="1210"/>
      <c r="B17" s="1210"/>
      <c r="C17" s="1210"/>
      <c r="D17" s="1210"/>
      <c r="E17" s="1210"/>
      <c r="F17" s="1210"/>
      <c r="G17" s="1210"/>
      <c r="H17" s="1210"/>
      <c r="I17" s="1210"/>
      <c r="J17" s="1210"/>
      <c r="K17" s="1210"/>
      <c r="L17" s="1210"/>
      <c r="M17" s="1210"/>
      <c r="N17" s="1210"/>
      <c r="O17" s="1210"/>
      <c r="P17" s="217"/>
      <c r="Q17" s="217"/>
    </row>
    <row r="18" spans="1:17" x14ac:dyDescent="0.25">
      <c r="A18" s="1210"/>
      <c r="B18" s="1210"/>
      <c r="C18" s="1210"/>
      <c r="D18" s="1210"/>
      <c r="E18" s="1210"/>
      <c r="F18" s="1210"/>
      <c r="G18" s="1210"/>
      <c r="H18" s="1210"/>
      <c r="I18" s="1210"/>
      <c r="J18" s="1210"/>
      <c r="K18" s="1210"/>
      <c r="L18" s="1210"/>
      <c r="M18" s="1210"/>
      <c r="N18" s="1210"/>
      <c r="O18" s="1210"/>
      <c r="P18" s="217"/>
      <c r="Q18" s="217"/>
    </row>
    <row r="19" spans="1:17" x14ac:dyDescent="0.25">
      <c r="A19" s="1210"/>
      <c r="B19" s="1210"/>
      <c r="C19" s="1210"/>
      <c r="D19" s="1210"/>
      <c r="E19" s="1210"/>
      <c r="F19" s="1210"/>
      <c r="G19" s="1210"/>
      <c r="H19" s="1210"/>
      <c r="I19" s="1210"/>
      <c r="J19" s="1210"/>
      <c r="K19" s="1210"/>
      <c r="L19" s="1210"/>
      <c r="M19" s="1210"/>
      <c r="N19" s="1210"/>
      <c r="O19" s="1210"/>
      <c r="P19" s="217"/>
      <c r="Q19" s="217"/>
    </row>
    <row r="20" spans="1:17" x14ac:dyDescent="0.25">
      <c r="A20" s="1204"/>
      <c r="B20" s="1204"/>
      <c r="C20" s="1204"/>
      <c r="D20" s="1204"/>
      <c r="E20" s="1204"/>
      <c r="F20" s="1204"/>
      <c r="G20" s="1204"/>
      <c r="H20" s="1204"/>
      <c r="I20" s="1204"/>
      <c r="J20" s="1204"/>
      <c r="K20" s="1204"/>
      <c r="L20" s="1204"/>
      <c r="M20" s="1204"/>
      <c r="N20" s="1204"/>
      <c r="O20" s="1204"/>
      <c r="P20" s="218"/>
      <c r="Q20" s="218"/>
    </row>
    <row r="21" spans="1:17" x14ac:dyDescent="0.25">
      <c r="A21" s="1204"/>
      <c r="B21" s="1204"/>
      <c r="C21" s="1204"/>
      <c r="D21" s="1204"/>
      <c r="E21" s="1204"/>
      <c r="F21" s="1204"/>
      <c r="G21" s="1204"/>
      <c r="H21" s="1204"/>
      <c r="I21" s="1204"/>
      <c r="J21" s="1204"/>
      <c r="K21" s="1204"/>
      <c r="L21" s="1204"/>
      <c r="M21" s="1204"/>
      <c r="N21" s="1204"/>
      <c r="O21" s="1204"/>
      <c r="P21" s="218"/>
      <c r="Q21" s="218"/>
    </row>
    <row r="22" spans="1:17" x14ac:dyDescent="0.25">
      <c r="A22" s="1205" t="s">
        <v>812</v>
      </c>
      <c r="B22" s="1205"/>
      <c r="C22" s="1205"/>
      <c r="D22" s="1205"/>
      <c r="E22" s="1205"/>
      <c r="F22" s="1205"/>
      <c r="G22" s="1205"/>
      <c r="H22" s="1205"/>
      <c r="I22" s="1205"/>
      <c r="J22" s="1205"/>
      <c r="K22" s="1205"/>
      <c r="L22" s="1205"/>
      <c r="M22" s="1205"/>
      <c r="N22" s="1205"/>
      <c r="O22" s="1205"/>
      <c r="P22" s="219"/>
      <c r="Q22" s="219"/>
    </row>
    <row r="23" spans="1:17" ht="32.25" customHeight="1" x14ac:dyDescent="0.25">
      <c r="A23" s="1206" t="s">
        <v>328</v>
      </c>
      <c r="B23" s="1207"/>
      <c r="C23" s="1207"/>
      <c r="D23" s="1207"/>
      <c r="E23" s="1207"/>
      <c r="F23" s="1207"/>
      <c r="G23" s="1207"/>
      <c r="H23" s="1208"/>
      <c r="I23" s="1209" t="s">
        <v>329</v>
      </c>
      <c r="J23" s="1209"/>
      <c r="K23" s="1209"/>
      <c r="L23" s="1209"/>
      <c r="M23" s="1209"/>
      <c r="N23" s="1209"/>
      <c r="O23" s="1209"/>
    </row>
    <row r="24" spans="1:17" ht="267" customHeight="1" x14ac:dyDescent="0.25">
      <c r="A24" s="450" t="s">
        <v>248</v>
      </c>
      <c r="B24" s="117" t="s">
        <v>253</v>
      </c>
      <c r="C24" s="117" t="s">
        <v>751</v>
      </c>
      <c r="D24" s="117" t="s">
        <v>752</v>
      </c>
      <c r="E24" s="117" t="s">
        <v>753</v>
      </c>
      <c r="F24" s="451" t="s">
        <v>754</v>
      </c>
      <c r="G24" s="117" t="s">
        <v>252</v>
      </c>
      <c r="H24" s="117" t="s">
        <v>249</v>
      </c>
      <c r="I24" s="118" t="s">
        <v>255</v>
      </c>
      <c r="J24" s="117" t="s">
        <v>755</v>
      </c>
      <c r="K24" s="117" t="s">
        <v>756</v>
      </c>
      <c r="L24" s="117" t="s">
        <v>757</v>
      </c>
      <c r="M24" s="451" t="s">
        <v>758</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794</v>
      </c>
      <c r="B26" s="561" t="s">
        <v>1170</v>
      </c>
      <c r="C26" s="113">
        <v>0</v>
      </c>
      <c r="D26" s="113">
        <v>0</v>
      </c>
      <c r="E26" s="113">
        <v>63190</v>
      </c>
      <c r="F26" s="1009">
        <f>C26*D26/E26</f>
        <v>0</v>
      </c>
      <c r="G26" s="113" t="s">
        <v>488</v>
      </c>
      <c r="H26" s="114" t="s">
        <v>488</v>
      </c>
      <c r="I26" s="1010">
        <f>'2. Цели,задачи,этапы,сроки,рез'!C26</f>
        <v>2021</v>
      </c>
      <c r="J26" s="113">
        <v>0</v>
      </c>
      <c r="K26" s="113">
        <v>0</v>
      </c>
      <c r="L26" s="113">
        <v>63190</v>
      </c>
      <c r="M26" s="113">
        <v>1</v>
      </c>
      <c r="N26" s="1011">
        <f>(J26*K26)/L26-F26/M26</f>
        <v>0</v>
      </c>
      <c r="O26" s="452" t="s">
        <v>759</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67" zoomScale="55" zoomScaleNormal="55" workbookViewId="0">
      <selection activeCell="D13" sqref="D13:E13"/>
    </sheetView>
  </sheetViews>
  <sheetFormatPr defaultRowHeight="15.75" x14ac:dyDescent="0.25"/>
  <cols>
    <col min="1" max="1" width="13.7109375" style="67" customWidth="1"/>
    <col min="2" max="2" width="78.28515625" style="570"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71"/>
      <c r="J1" s="15"/>
      <c r="K1" s="68"/>
      <c r="L1" s="68"/>
    </row>
    <row r="2" spans="1:44" x14ac:dyDescent="0.25">
      <c r="A2" s="1214" t="s">
        <v>887</v>
      </c>
      <c r="B2" s="1214"/>
      <c r="C2" s="1214"/>
      <c r="D2" s="1214"/>
      <c r="E2" s="1214"/>
      <c r="F2" s="1214"/>
      <c r="G2" s="68"/>
      <c r="H2" s="68"/>
      <c r="I2" s="68"/>
      <c r="J2" s="68"/>
      <c r="K2" s="68"/>
      <c r="L2" s="68"/>
    </row>
    <row r="3" spans="1:44" x14ac:dyDescent="0.25">
      <c r="G3" s="68"/>
      <c r="H3" s="68"/>
      <c r="I3" s="68"/>
      <c r="J3" s="68"/>
      <c r="K3" s="68"/>
      <c r="L3" s="68"/>
    </row>
    <row r="4" spans="1:44" x14ac:dyDescent="0.25">
      <c r="A4" s="1155" t="s">
        <v>813</v>
      </c>
      <c r="B4" s="1155"/>
      <c r="C4" s="1155"/>
      <c r="D4" s="1155"/>
      <c r="E4" s="1155"/>
      <c r="F4" s="1155"/>
      <c r="G4" s="572"/>
      <c r="H4" s="572"/>
      <c r="I4" s="572"/>
      <c r="J4" s="572"/>
      <c r="K4" s="572"/>
      <c r="L4" s="572"/>
      <c r="M4" s="572"/>
      <c r="N4" s="572"/>
      <c r="O4" s="572"/>
      <c r="P4" s="572"/>
      <c r="Q4" s="572"/>
      <c r="R4" s="572"/>
      <c r="S4" s="572"/>
      <c r="T4" s="572"/>
      <c r="U4" s="572"/>
      <c r="V4" s="572"/>
      <c r="W4" s="572"/>
      <c r="X4" s="572"/>
      <c r="Y4" s="572"/>
      <c r="Z4" s="572"/>
      <c r="AA4" s="572"/>
      <c r="AB4" s="572"/>
      <c r="AC4" s="572"/>
      <c r="AD4" s="572"/>
      <c r="AE4" s="572"/>
      <c r="AF4" s="572"/>
      <c r="AG4" s="572"/>
      <c r="AH4" s="572"/>
      <c r="AI4" s="572"/>
      <c r="AJ4" s="572"/>
      <c r="AK4" s="572"/>
      <c r="AL4" s="572"/>
      <c r="AM4" s="572"/>
      <c r="AN4" s="572"/>
      <c r="AO4" s="572"/>
      <c r="AP4" s="572"/>
      <c r="AQ4" s="572"/>
      <c r="AR4" s="572"/>
    </row>
    <row r="5" spans="1:44" x14ac:dyDescent="0.25">
      <c r="A5" s="1155" t="s">
        <v>814</v>
      </c>
      <c r="B5" s="1155"/>
      <c r="C5" s="1155"/>
      <c r="D5" s="1155"/>
      <c r="E5" s="1155"/>
      <c r="F5" s="1155"/>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row>
    <row r="6" spans="1:44" x14ac:dyDescent="0.25">
      <c r="A6" s="1018"/>
      <c r="B6" s="574"/>
      <c r="C6" s="1018"/>
      <c r="D6" s="1018"/>
      <c r="E6" s="1018"/>
      <c r="F6" s="1018"/>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row>
    <row r="7" spans="1:44" x14ac:dyDescent="0.25">
      <c r="A7" s="1215" t="s">
        <v>1198</v>
      </c>
      <c r="B7" s="1215"/>
      <c r="C7" s="1215"/>
      <c r="D7" s="1215"/>
      <c r="E7" s="1215"/>
      <c r="F7" s="1215"/>
      <c r="G7" s="68"/>
      <c r="H7" s="68"/>
      <c r="I7" s="68"/>
      <c r="J7" s="68"/>
      <c r="K7" s="68"/>
      <c r="L7" s="68"/>
    </row>
    <row r="8" spans="1:44" x14ac:dyDescent="0.25">
      <c r="A8" s="1020"/>
      <c r="B8" s="575"/>
      <c r="C8" s="1020"/>
      <c r="D8" s="1020"/>
      <c r="E8" s="1020"/>
      <c r="F8" s="1020"/>
      <c r="G8" s="68"/>
      <c r="H8" s="68"/>
      <c r="I8" s="68"/>
      <c r="J8" s="68"/>
      <c r="K8" s="68"/>
      <c r="L8" s="68"/>
    </row>
    <row r="9" spans="1:44" ht="51.75" customHeight="1" x14ac:dyDescent="0.25">
      <c r="A9" s="1216" t="s">
        <v>815</v>
      </c>
      <c r="B9" s="1216"/>
      <c r="C9" s="1216"/>
      <c r="D9" s="1216"/>
      <c r="E9" s="1216"/>
      <c r="F9" s="1216"/>
      <c r="G9" s="576"/>
      <c r="H9" s="576"/>
      <c r="I9" s="576"/>
      <c r="J9" s="576"/>
      <c r="K9" s="576"/>
      <c r="L9" s="576"/>
      <c r="M9" s="576"/>
      <c r="N9" s="576"/>
      <c r="O9" s="576"/>
      <c r="P9" s="576"/>
      <c r="Q9" s="576"/>
      <c r="R9" s="576"/>
      <c r="S9" s="576"/>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row>
    <row r="10" spans="1:44" x14ac:dyDescent="0.25">
      <c r="A10" s="1217"/>
      <c r="B10" s="1217"/>
      <c r="C10" s="1217"/>
      <c r="D10" s="577"/>
      <c r="E10" s="577"/>
      <c r="F10" s="578"/>
      <c r="G10" s="578"/>
      <c r="H10" s="578"/>
      <c r="I10" s="578"/>
      <c r="J10" s="578"/>
      <c r="K10" s="578"/>
      <c r="L10" s="578"/>
      <c r="M10" s="578"/>
      <c r="N10" s="578"/>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218" t="s">
        <v>504</v>
      </c>
      <c r="B11" s="1221" t="s">
        <v>505</v>
      </c>
      <c r="C11" s="1222" t="s">
        <v>816</v>
      </c>
      <c r="D11" s="1223" t="s">
        <v>817</v>
      </c>
      <c r="E11" s="1224"/>
      <c r="F11" s="1211"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219"/>
      <c r="B12" s="1221"/>
      <c r="C12" s="1222"/>
      <c r="D12" s="1225"/>
      <c r="E12" s="1226"/>
      <c r="F12" s="1211"/>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219"/>
      <c r="B13" s="1221"/>
      <c r="C13" s="1222"/>
      <c r="D13" s="1212" t="s">
        <v>818</v>
      </c>
      <c r="E13" s="1213"/>
      <c r="F13" s="1211"/>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220"/>
      <c r="B14" s="1221"/>
      <c r="C14" s="1222"/>
      <c r="D14" s="1021" t="s">
        <v>819</v>
      </c>
      <c r="E14" s="1021" t="s">
        <v>820</v>
      </c>
      <c r="F14" s="1211"/>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1" customFormat="1" x14ac:dyDescent="0.25">
      <c r="A15" s="579">
        <v>1</v>
      </c>
      <c r="B15" s="579">
        <v>2</v>
      </c>
      <c r="C15" s="579">
        <v>3</v>
      </c>
      <c r="D15" s="580" t="s">
        <v>821</v>
      </c>
      <c r="E15" s="580" t="s">
        <v>822</v>
      </c>
      <c r="F15" s="580" t="s">
        <v>61</v>
      </c>
      <c r="G15" s="1022"/>
      <c r="H15" s="1022"/>
      <c r="I15" s="1022"/>
      <c r="J15" s="1022"/>
      <c r="K15" s="1022"/>
      <c r="L15" s="1022"/>
      <c r="M15" s="1022"/>
      <c r="N15" s="1022"/>
      <c r="O15" s="1022"/>
      <c r="P15" s="1022"/>
      <c r="Q15" s="1022"/>
      <c r="R15" s="1022"/>
      <c r="S15" s="1022"/>
      <c r="T15" s="1022"/>
      <c r="U15" s="1022"/>
      <c r="V15" s="1022"/>
      <c r="W15" s="1022"/>
      <c r="X15" s="1022"/>
      <c r="Y15" s="1022"/>
      <c r="Z15" s="1022"/>
      <c r="AA15" s="1022"/>
      <c r="AB15" s="1022"/>
      <c r="AC15" s="1022"/>
      <c r="AD15" s="1022"/>
      <c r="AE15" s="1022"/>
      <c r="AF15" s="1022"/>
      <c r="AG15" s="1022"/>
      <c r="AH15" s="1022"/>
      <c r="AI15" s="1022"/>
      <c r="AJ15" s="1022"/>
    </row>
    <row r="16" spans="1:44" s="68" customFormat="1" x14ac:dyDescent="0.25">
      <c r="A16" s="582" t="s">
        <v>573</v>
      </c>
      <c r="B16" s="583" t="s">
        <v>574</v>
      </c>
      <c r="C16" s="584" t="s">
        <v>488</v>
      </c>
      <c r="D16" s="585" t="s">
        <v>488</v>
      </c>
      <c r="E16" s="585" t="s">
        <v>488</v>
      </c>
      <c r="F16" s="586" t="s">
        <v>488</v>
      </c>
    </row>
    <row r="17" spans="1:6" s="68" customFormat="1" x14ac:dyDescent="0.25">
      <c r="A17" s="582" t="s">
        <v>575</v>
      </c>
      <c r="B17" s="583" t="s">
        <v>576</v>
      </c>
      <c r="C17" s="584" t="s">
        <v>488</v>
      </c>
      <c r="D17" s="585" t="s">
        <v>488</v>
      </c>
      <c r="E17" s="585" t="s">
        <v>488</v>
      </c>
      <c r="F17" s="586" t="s">
        <v>488</v>
      </c>
    </row>
    <row r="18" spans="1:6" s="68" customFormat="1" x14ac:dyDescent="0.25">
      <c r="A18" s="582" t="s">
        <v>577</v>
      </c>
      <c r="B18" s="583" t="s">
        <v>578</v>
      </c>
      <c r="C18" s="584" t="s">
        <v>488</v>
      </c>
      <c r="D18" s="585" t="s">
        <v>488</v>
      </c>
      <c r="E18" s="585" t="s">
        <v>488</v>
      </c>
      <c r="F18" s="586" t="s">
        <v>488</v>
      </c>
    </row>
    <row r="19" spans="1:6" ht="31.5" x14ac:dyDescent="0.25">
      <c r="A19" s="587" t="s">
        <v>579</v>
      </c>
      <c r="B19" s="588" t="s">
        <v>580</v>
      </c>
      <c r="C19" s="589" t="s">
        <v>488</v>
      </c>
      <c r="D19" s="585" t="s">
        <v>488</v>
      </c>
      <c r="E19" s="585" t="s">
        <v>488</v>
      </c>
      <c r="F19" s="585" t="s">
        <v>488</v>
      </c>
    </row>
    <row r="20" spans="1:6" x14ac:dyDescent="0.25">
      <c r="A20" s="587" t="s">
        <v>581</v>
      </c>
      <c r="B20" s="588" t="s">
        <v>582</v>
      </c>
      <c r="C20" s="589" t="s">
        <v>488</v>
      </c>
      <c r="D20" s="585" t="s">
        <v>488</v>
      </c>
      <c r="E20" s="585" t="s">
        <v>488</v>
      </c>
      <c r="F20" s="585" t="s">
        <v>488</v>
      </c>
    </row>
    <row r="21" spans="1:6" ht="31.5" x14ac:dyDescent="0.25">
      <c r="A21" s="587" t="s">
        <v>583</v>
      </c>
      <c r="B21" s="588" t="s">
        <v>584</v>
      </c>
      <c r="C21" s="589" t="s">
        <v>488</v>
      </c>
      <c r="D21" s="585" t="s">
        <v>488</v>
      </c>
      <c r="E21" s="585" t="s">
        <v>488</v>
      </c>
      <c r="F21" s="585" t="s">
        <v>488</v>
      </c>
    </row>
    <row r="22" spans="1:6" x14ac:dyDescent="0.25">
      <c r="A22" s="587" t="s">
        <v>585</v>
      </c>
      <c r="B22" s="588" t="s">
        <v>586</v>
      </c>
      <c r="C22" s="589" t="s">
        <v>488</v>
      </c>
      <c r="D22" s="585" t="s">
        <v>488</v>
      </c>
      <c r="E22" s="585" t="s">
        <v>488</v>
      </c>
      <c r="F22" s="585" t="s">
        <v>488</v>
      </c>
    </row>
    <row r="23" spans="1:6" s="595" customFormat="1" x14ac:dyDescent="0.25">
      <c r="A23" s="590" t="s">
        <v>67</v>
      </c>
      <c r="B23" s="591" t="s">
        <v>492</v>
      </c>
      <c r="C23" s="590" t="s">
        <v>488</v>
      </c>
      <c r="D23" s="592">
        <f>D44</f>
        <v>5.0057546229512391E-4</v>
      </c>
      <c r="E23" s="593">
        <f>E44</f>
        <v>2.5970485082028396E-5</v>
      </c>
      <c r="F23" s="594" t="s">
        <v>823</v>
      </c>
    </row>
    <row r="24" spans="1:6" x14ac:dyDescent="0.25">
      <c r="A24" s="587" t="s">
        <v>188</v>
      </c>
      <c r="B24" s="588" t="s">
        <v>587</v>
      </c>
      <c r="C24" s="589" t="s">
        <v>588</v>
      </c>
      <c r="D24" s="585" t="s">
        <v>488</v>
      </c>
      <c r="E24" s="585" t="s">
        <v>488</v>
      </c>
      <c r="F24" s="585" t="s">
        <v>488</v>
      </c>
    </row>
    <row r="25" spans="1:6" ht="31.5" x14ac:dyDescent="0.25">
      <c r="A25" s="587" t="s">
        <v>589</v>
      </c>
      <c r="B25" s="588" t="s">
        <v>590</v>
      </c>
      <c r="C25" s="589" t="s">
        <v>588</v>
      </c>
      <c r="D25" s="585" t="s">
        <v>488</v>
      </c>
      <c r="E25" s="585" t="s">
        <v>488</v>
      </c>
      <c r="F25" s="585" t="s">
        <v>488</v>
      </c>
    </row>
    <row r="26" spans="1:6" ht="31.5" x14ac:dyDescent="0.25">
      <c r="A26" s="587" t="s">
        <v>591</v>
      </c>
      <c r="B26" s="588" t="s">
        <v>592</v>
      </c>
      <c r="C26" s="589" t="s">
        <v>488</v>
      </c>
      <c r="D26" s="585" t="s">
        <v>488</v>
      </c>
      <c r="E26" s="585" t="s">
        <v>488</v>
      </c>
      <c r="F26" s="585" t="s">
        <v>488</v>
      </c>
    </row>
    <row r="27" spans="1:6" ht="31.5" x14ac:dyDescent="0.25">
      <c r="A27" s="587" t="s">
        <v>593</v>
      </c>
      <c r="B27" s="588" t="s">
        <v>594</v>
      </c>
      <c r="C27" s="589" t="s">
        <v>488</v>
      </c>
      <c r="D27" s="585" t="s">
        <v>488</v>
      </c>
      <c r="E27" s="585" t="s">
        <v>488</v>
      </c>
      <c r="F27" s="585" t="s">
        <v>488</v>
      </c>
    </row>
    <row r="28" spans="1:6" ht="31.5" x14ac:dyDescent="0.25">
      <c r="A28" s="587" t="s">
        <v>595</v>
      </c>
      <c r="B28" s="588" t="s">
        <v>596</v>
      </c>
      <c r="C28" s="589" t="s">
        <v>488</v>
      </c>
      <c r="D28" s="585" t="s">
        <v>488</v>
      </c>
      <c r="E28" s="585" t="s">
        <v>488</v>
      </c>
      <c r="F28" s="585" t="s">
        <v>488</v>
      </c>
    </row>
    <row r="29" spans="1:6" ht="31.5" x14ac:dyDescent="0.25">
      <c r="A29" s="587" t="s">
        <v>597</v>
      </c>
      <c r="B29" s="588" t="s">
        <v>598</v>
      </c>
      <c r="C29" s="589" t="s">
        <v>588</v>
      </c>
      <c r="D29" s="585" t="s">
        <v>488</v>
      </c>
      <c r="E29" s="585" t="s">
        <v>488</v>
      </c>
      <c r="F29" s="585" t="s">
        <v>488</v>
      </c>
    </row>
    <row r="30" spans="1:6" ht="47.25" x14ac:dyDescent="0.25">
      <c r="A30" s="587" t="s">
        <v>599</v>
      </c>
      <c r="B30" s="588" t="s">
        <v>600</v>
      </c>
      <c r="C30" s="589" t="s">
        <v>588</v>
      </c>
      <c r="D30" s="585" t="s">
        <v>488</v>
      </c>
      <c r="E30" s="585" t="s">
        <v>488</v>
      </c>
      <c r="F30" s="585" t="s">
        <v>488</v>
      </c>
    </row>
    <row r="31" spans="1:6" ht="31.5" x14ac:dyDescent="0.25">
      <c r="A31" s="587" t="s">
        <v>601</v>
      </c>
      <c r="B31" s="588" t="s">
        <v>602</v>
      </c>
      <c r="C31" s="589" t="s">
        <v>588</v>
      </c>
      <c r="D31" s="585" t="s">
        <v>488</v>
      </c>
      <c r="E31" s="585" t="s">
        <v>488</v>
      </c>
      <c r="F31" s="585" t="s">
        <v>488</v>
      </c>
    </row>
    <row r="32" spans="1:6" ht="31.5" x14ac:dyDescent="0.25">
      <c r="A32" s="587" t="s">
        <v>603</v>
      </c>
      <c r="B32" s="588" t="s">
        <v>604</v>
      </c>
      <c r="C32" s="589" t="s">
        <v>588</v>
      </c>
      <c r="D32" s="585" t="s">
        <v>488</v>
      </c>
      <c r="E32" s="585" t="s">
        <v>488</v>
      </c>
      <c r="F32" s="585" t="s">
        <v>488</v>
      </c>
    </row>
    <row r="33" spans="1:6" ht="31.5" x14ac:dyDescent="0.25">
      <c r="A33" s="587" t="s">
        <v>605</v>
      </c>
      <c r="B33" s="588" t="s">
        <v>606</v>
      </c>
      <c r="C33" s="589" t="s">
        <v>588</v>
      </c>
      <c r="D33" s="585" t="s">
        <v>488</v>
      </c>
      <c r="E33" s="585" t="s">
        <v>488</v>
      </c>
      <c r="F33" s="585" t="s">
        <v>488</v>
      </c>
    </row>
    <row r="34" spans="1:6" ht="63" x14ac:dyDescent="0.25">
      <c r="A34" s="587" t="s">
        <v>605</v>
      </c>
      <c r="B34" s="588" t="s">
        <v>607</v>
      </c>
      <c r="C34" s="589" t="s">
        <v>588</v>
      </c>
      <c r="D34" s="585" t="s">
        <v>488</v>
      </c>
      <c r="E34" s="585" t="s">
        <v>488</v>
      </c>
      <c r="F34" s="585" t="s">
        <v>488</v>
      </c>
    </row>
    <row r="35" spans="1:6" ht="63" x14ac:dyDescent="0.25">
      <c r="A35" s="587" t="s">
        <v>605</v>
      </c>
      <c r="B35" s="588" t="s">
        <v>608</v>
      </c>
      <c r="C35" s="589" t="s">
        <v>588</v>
      </c>
      <c r="D35" s="585" t="s">
        <v>488</v>
      </c>
      <c r="E35" s="585" t="s">
        <v>488</v>
      </c>
      <c r="F35" s="585" t="s">
        <v>488</v>
      </c>
    </row>
    <row r="36" spans="1:6" ht="63" x14ac:dyDescent="0.25">
      <c r="A36" s="587" t="s">
        <v>605</v>
      </c>
      <c r="B36" s="588" t="s">
        <v>609</v>
      </c>
      <c r="C36" s="589" t="s">
        <v>588</v>
      </c>
      <c r="D36" s="585" t="s">
        <v>488</v>
      </c>
      <c r="E36" s="585" t="s">
        <v>488</v>
      </c>
      <c r="F36" s="585" t="s">
        <v>488</v>
      </c>
    </row>
    <row r="37" spans="1:6" ht="31.5" x14ac:dyDescent="0.25">
      <c r="A37" s="587" t="s">
        <v>610</v>
      </c>
      <c r="B37" s="588" t="s">
        <v>606</v>
      </c>
      <c r="C37" s="589" t="s">
        <v>588</v>
      </c>
      <c r="D37" s="585" t="s">
        <v>488</v>
      </c>
      <c r="E37" s="585" t="s">
        <v>488</v>
      </c>
      <c r="F37" s="585" t="s">
        <v>488</v>
      </c>
    </row>
    <row r="38" spans="1:6" ht="63" x14ac:dyDescent="0.25">
      <c r="A38" s="587" t="s">
        <v>610</v>
      </c>
      <c r="B38" s="588" t="s">
        <v>607</v>
      </c>
      <c r="C38" s="589" t="s">
        <v>588</v>
      </c>
      <c r="D38" s="585" t="s">
        <v>488</v>
      </c>
      <c r="E38" s="585" t="s">
        <v>488</v>
      </c>
      <c r="F38" s="585" t="s">
        <v>488</v>
      </c>
    </row>
    <row r="39" spans="1:6" ht="63" x14ac:dyDescent="0.25">
      <c r="A39" s="587" t="s">
        <v>610</v>
      </c>
      <c r="B39" s="588" t="s">
        <v>608</v>
      </c>
      <c r="C39" s="589" t="s">
        <v>588</v>
      </c>
      <c r="D39" s="585" t="s">
        <v>488</v>
      </c>
      <c r="E39" s="585" t="s">
        <v>488</v>
      </c>
      <c r="F39" s="585" t="s">
        <v>488</v>
      </c>
    </row>
    <row r="40" spans="1:6" ht="63" x14ac:dyDescent="0.25">
      <c r="A40" s="587" t="s">
        <v>610</v>
      </c>
      <c r="B40" s="588" t="s">
        <v>611</v>
      </c>
      <c r="C40" s="589" t="s">
        <v>588</v>
      </c>
      <c r="D40" s="585" t="s">
        <v>488</v>
      </c>
      <c r="E40" s="585" t="s">
        <v>488</v>
      </c>
      <c r="F40" s="585" t="s">
        <v>488</v>
      </c>
    </row>
    <row r="41" spans="1:6" ht="47.25" x14ac:dyDescent="0.25">
      <c r="A41" s="587" t="s">
        <v>612</v>
      </c>
      <c r="B41" s="588" t="s">
        <v>613</v>
      </c>
      <c r="C41" s="589" t="s">
        <v>588</v>
      </c>
      <c r="D41" s="585" t="s">
        <v>488</v>
      </c>
      <c r="E41" s="585" t="s">
        <v>488</v>
      </c>
      <c r="F41" s="585" t="s">
        <v>488</v>
      </c>
    </row>
    <row r="42" spans="1:6" ht="47.25" x14ac:dyDescent="0.25">
      <c r="A42" s="587" t="s">
        <v>614</v>
      </c>
      <c r="B42" s="588" t="s">
        <v>615</v>
      </c>
      <c r="C42" s="589" t="s">
        <v>588</v>
      </c>
      <c r="D42" s="585" t="s">
        <v>488</v>
      </c>
      <c r="E42" s="585" t="s">
        <v>488</v>
      </c>
      <c r="F42" s="585" t="s">
        <v>488</v>
      </c>
    </row>
    <row r="43" spans="1:6" ht="47.25" x14ac:dyDescent="0.25">
      <c r="A43" s="587" t="s">
        <v>616</v>
      </c>
      <c r="B43" s="588" t="s">
        <v>617</v>
      </c>
      <c r="C43" s="589" t="s">
        <v>588</v>
      </c>
      <c r="D43" s="585" t="s">
        <v>488</v>
      </c>
      <c r="E43" s="585" t="s">
        <v>488</v>
      </c>
      <c r="F43" s="585" t="s">
        <v>488</v>
      </c>
    </row>
    <row r="44" spans="1:6" s="601" customFormat="1" ht="31.5" x14ac:dyDescent="0.25">
      <c r="A44" s="596" t="s">
        <v>186</v>
      </c>
      <c r="B44" s="597" t="s">
        <v>618</v>
      </c>
      <c r="C44" s="596" t="s">
        <v>588</v>
      </c>
      <c r="D44" s="598">
        <f>D47</f>
        <v>5.0057546229512391E-4</v>
      </c>
      <c r="E44" s="599">
        <f>E54</f>
        <v>2.5970485082028396E-5</v>
      </c>
      <c r="F44" s="600" t="s">
        <v>823</v>
      </c>
    </row>
    <row r="45" spans="1:6" s="606" customFormat="1" ht="47.25" x14ac:dyDescent="0.25">
      <c r="A45" s="602" t="s">
        <v>619</v>
      </c>
      <c r="B45" s="603" t="s">
        <v>620</v>
      </c>
      <c r="C45" s="602" t="s">
        <v>588</v>
      </c>
      <c r="D45" s="604">
        <f>D47</f>
        <v>5.0057546229512391E-4</v>
      </c>
      <c r="E45" s="604" t="str">
        <f>E47</f>
        <v>нд</v>
      </c>
      <c r="F45" s="605" t="s">
        <v>823</v>
      </c>
    </row>
    <row r="46" spans="1:6" s="611" customFormat="1" x14ac:dyDescent="0.25">
      <c r="A46" s="607" t="s">
        <v>621</v>
      </c>
      <c r="B46" s="608" t="s">
        <v>622</v>
      </c>
      <c r="C46" s="607" t="s">
        <v>588</v>
      </c>
      <c r="D46" s="609" t="s">
        <v>488</v>
      </c>
      <c r="E46" s="610" t="s">
        <v>488</v>
      </c>
      <c r="F46" s="609" t="s">
        <v>488</v>
      </c>
    </row>
    <row r="47" spans="1:6" s="68" customFormat="1" ht="31.5" x14ac:dyDescent="0.25">
      <c r="A47" s="582" t="s">
        <v>623</v>
      </c>
      <c r="B47" s="583" t="s">
        <v>624</v>
      </c>
      <c r="C47" s="582" t="s">
        <v>588</v>
      </c>
      <c r="D47" s="612">
        <f>AVERAGE(D48:D52)</f>
        <v>5.0057546229512391E-4</v>
      </c>
      <c r="E47" s="613" t="s">
        <v>488</v>
      </c>
      <c r="F47" s="1019" t="s">
        <v>823</v>
      </c>
    </row>
    <row r="48" spans="1:6" s="68" customFormat="1" ht="204.75" x14ac:dyDescent="0.25">
      <c r="A48" s="582" t="s">
        <v>623</v>
      </c>
      <c r="B48" s="583" t="s">
        <v>824</v>
      </c>
      <c r="C48" s="583" t="s">
        <v>825</v>
      </c>
      <c r="D48" s="613">
        <f>8.598/31875</f>
        <v>2.6974117647058824E-4</v>
      </c>
      <c r="E48" s="586" t="s">
        <v>488</v>
      </c>
      <c r="F48" s="1019" t="s">
        <v>823</v>
      </c>
    </row>
    <row r="49" spans="1:6" s="68" customFormat="1" ht="63" x14ac:dyDescent="0.25">
      <c r="A49" s="582" t="s">
        <v>623</v>
      </c>
      <c r="B49" s="583" t="s">
        <v>826</v>
      </c>
      <c r="C49" s="583" t="s">
        <v>827</v>
      </c>
      <c r="D49" s="612">
        <f>20.541/31875</f>
        <v>6.4442352941176473E-4</v>
      </c>
      <c r="E49" s="586" t="s">
        <v>488</v>
      </c>
      <c r="F49" s="1019" t="s">
        <v>823</v>
      </c>
    </row>
    <row r="50" spans="1:6" s="68" customFormat="1" ht="409.5" x14ac:dyDescent="0.25">
      <c r="A50" s="582" t="s">
        <v>623</v>
      </c>
      <c r="B50" s="583" t="s">
        <v>828</v>
      </c>
      <c r="C50" s="583" t="s">
        <v>829</v>
      </c>
      <c r="D50" s="612">
        <f>16.327/(31875-8.598-20.541-0.605-2.648)</f>
        <v>5.1274066496060885E-4</v>
      </c>
      <c r="E50" s="586" t="s">
        <v>488</v>
      </c>
      <c r="F50" s="1019" t="s">
        <v>823</v>
      </c>
    </row>
    <row r="51" spans="1:6" s="68" customFormat="1" ht="330.75" x14ac:dyDescent="0.25">
      <c r="A51" s="582" t="s">
        <v>623</v>
      </c>
      <c r="B51" s="583" t="s">
        <v>830</v>
      </c>
      <c r="C51" s="583" t="s">
        <v>831</v>
      </c>
      <c r="D51" s="612">
        <f>18.272/(31875-8.598-20.541-0.605-2.648-16.327-1.608-0.234-6.228-6.099-6.364-0.691-0.19-0.783)</f>
        <v>5.7451741103438164E-4</v>
      </c>
      <c r="E51" s="586" t="s">
        <v>488</v>
      </c>
      <c r="F51" s="1019" t="s">
        <v>823</v>
      </c>
    </row>
    <row r="52" spans="1:6" s="68" customFormat="1" ht="292.5" customHeight="1" x14ac:dyDescent="0.25">
      <c r="A52" s="582" t="s">
        <v>623</v>
      </c>
      <c r="B52" s="583" t="s">
        <v>832</v>
      </c>
      <c r="C52" s="583" t="s">
        <v>833</v>
      </c>
      <c r="D52" s="612">
        <f>15.939/(31875-8.598-20.541-0.605-2.648-16.327-1.608-0.234-6.228-6.099-6.364-0.691-0.19-0.783-18.272-0.278)</f>
        <v>5.0145452959827574E-4</v>
      </c>
      <c r="E52" s="586" t="s">
        <v>488</v>
      </c>
      <c r="F52" s="1019" t="s">
        <v>823</v>
      </c>
    </row>
    <row r="53" spans="1:6" s="68" customFormat="1" x14ac:dyDescent="0.25">
      <c r="A53" s="582"/>
      <c r="B53" s="583" t="s">
        <v>0</v>
      </c>
      <c r="C53" s="583"/>
      <c r="D53" s="613"/>
      <c r="E53" s="1019"/>
      <c r="F53" s="1019"/>
    </row>
    <row r="54" spans="1:6" s="606" customFormat="1" ht="31.5" x14ac:dyDescent="0.25">
      <c r="A54" s="602" t="s">
        <v>630</v>
      </c>
      <c r="B54" s="603" t="s">
        <v>631</v>
      </c>
      <c r="C54" s="602" t="s">
        <v>588</v>
      </c>
      <c r="D54" s="605" t="s">
        <v>488</v>
      </c>
      <c r="E54" s="615">
        <f>E56</f>
        <v>2.5970485082028396E-5</v>
      </c>
      <c r="F54" s="605" t="s">
        <v>823</v>
      </c>
    </row>
    <row r="55" spans="1:6" s="611" customFormat="1" x14ac:dyDescent="0.25">
      <c r="A55" s="607" t="s">
        <v>632</v>
      </c>
      <c r="B55" s="608" t="s">
        <v>633</v>
      </c>
      <c r="C55" s="607" t="s">
        <v>588</v>
      </c>
      <c r="D55" s="609" t="s">
        <v>488</v>
      </c>
      <c r="E55" s="609" t="s">
        <v>488</v>
      </c>
      <c r="F55" s="609" t="s">
        <v>488</v>
      </c>
    </row>
    <row r="56" spans="1:6" s="611" customFormat="1" ht="31.5" x14ac:dyDescent="0.25">
      <c r="A56" s="607" t="s">
        <v>634</v>
      </c>
      <c r="B56" s="608" t="s">
        <v>635</v>
      </c>
      <c r="C56" s="607" t="s">
        <v>588</v>
      </c>
      <c r="D56" s="609" t="s">
        <v>488</v>
      </c>
      <c r="E56" s="616">
        <f>AVERAGE(E57:E65)</f>
        <v>2.5970485082028396E-5</v>
      </c>
      <c r="F56" s="609" t="s">
        <v>823</v>
      </c>
    </row>
    <row r="57" spans="1:6" s="68" customFormat="1" ht="153" customHeight="1" x14ac:dyDescent="0.25">
      <c r="A57" s="617" t="s">
        <v>634</v>
      </c>
      <c r="B57" s="618" t="s">
        <v>834</v>
      </c>
      <c r="C57" s="618" t="s">
        <v>795</v>
      </c>
      <c r="D57" s="619" t="s">
        <v>488</v>
      </c>
      <c r="E57" s="620">
        <f>0.605/31875</f>
        <v>1.8980392156862743E-5</v>
      </c>
      <c r="F57" s="621" t="s">
        <v>823</v>
      </c>
    </row>
    <row r="58" spans="1:6" s="68" customFormat="1" ht="69" customHeight="1" x14ac:dyDescent="0.25">
      <c r="A58" s="617" t="s">
        <v>634</v>
      </c>
      <c r="B58" s="618" t="s">
        <v>835</v>
      </c>
      <c r="C58" s="618" t="s">
        <v>836</v>
      </c>
      <c r="D58" s="619" t="s">
        <v>488</v>
      </c>
      <c r="E58" s="620">
        <f>2.648/31875</f>
        <v>8.3074509803921569E-5</v>
      </c>
      <c r="F58" s="621" t="s">
        <v>823</v>
      </c>
    </row>
    <row r="59" spans="1:6" s="68" customFormat="1" ht="140.25" customHeight="1" x14ac:dyDescent="0.25">
      <c r="A59" s="617" t="s">
        <v>634</v>
      </c>
      <c r="B59" s="618" t="s">
        <v>837</v>
      </c>
      <c r="C59" s="618" t="s">
        <v>838</v>
      </c>
      <c r="D59" s="619" t="s">
        <v>488</v>
      </c>
      <c r="E59" s="622">
        <f>0.234/(31875-8.598-20.541-0.605-2.648)</f>
        <v>7.3486443070240991E-6</v>
      </c>
      <c r="F59" s="621" t="s">
        <v>823</v>
      </c>
    </row>
    <row r="60" spans="1:6" s="68" customFormat="1" ht="140.25" customHeight="1" x14ac:dyDescent="0.25">
      <c r="A60" s="617" t="s">
        <v>634</v>
      </c>
      <c r="B60" s="618" t="s">
        <v>839</v>
      </c>
      <c r="C60" s="618" t="s">
        <v>840</v>
      </c>
      <c r="D60" s="619" t="s">
        <v>488</v>
      </c>
      <c r="E60" s="622">
        <f>1.608/(31875-8.598-20.541-0.605-2.648)</f>
        <v>5.0498376263652786E-5</v>
      </c>
      <c r="F60" s="621" t="s">
        <v>823</v>
      </c>
    </row>
    <row r="61" spans="1:6" s="68" customFormat="1" ht="108.75" customHeight="1" x14ac:dyDescent="0.25">
      <c r="A61" s="617" t="s">
        <v>634</v>
      </c>
      <c r="B61" s="618" t="s">
        <v>841</v>
      </c>
      <c r="C61" s="618" t="s">
        <v>842</v>
      </c>
      <c r="D61" s="619" t="s">
        <v>488</v>
      </c>
      <c r="E61" s="622">
        <f>0.19/(31875-8.598-20.541-0.605-2.648-16.327-1.608-0.234)</f>
        <v>5.9702544952952672E-6</v>
      </c>
      <c r="F61" s="621" t="s">
        <v>823</v>
      </c>
    </row>
    <row r="62" spans="1:6" s="68" customFormat="1" ht="84" customHeight="1" x14ac:dyDescent="0.25">
      <c r="A62" s="617" t="s">
        <v>634</v>
      </c>
      <c r="B62" s="618" t="s">
        <v>843</v>
      </c>
      <c r="C62" s="618" t="s">
        <v>844</v>
      </c>
      <c r="D62" s="619" t="s">
        <v>488</v>
      </c>
      <c r="E62" s="622">
        <f>0.691/(31875-8.598-20.541-0.605-2.648-16.327-1.608-0.234)</f>
        <v>2.1712872927626472E-5</v>
      </c>
      <c r="F62" s="621" t="s">
        <v>823</v>
      </c>
    </row>
    <row r="63" spans="1:6" s="68" customFormat="1" ht="156.75" customHeight="1" x14ac:dyDescent="0.25">
      <c r="A63" s="617" t="s">
        <v>634</v>
      </c>
      <c r="B63" s="618" t="s">
        <v>845</v>
      </c>
      <c r="C63" s="618" t="s">
        <v>846</v>
      </c>
      <c r="D63" s="619" t="s">
        <v>488</v>
      </c>
      <c r="E63" s="622">
        <f>0.783/(31875-8.598-20.541-0.605-2.648-16.327-1.608-0.234)</f>
        <v>2.4603732999032604E-5</v>
      </c>
      <c r="F63" s="621" t="s">
        <v>823</v>
      </c>
    </row>
    <row r="64" spans="1:6" s="68" customFormat="1" ht="107.25" customHeight="1" x14ac:dyDescent="0.25">
      <c r="A64" s="617" t="s">
        <v>634</v>
      </c>
      <c r="B64" s="618" t="s">
        <v>847</v>
      </c>
      <c r="C64" s="618" t="s">
        <v>848</v>
      </c>
      <c r="D64" s="619" t="s">
        <v>488</v>
      </c>
      <c r="E64" s="622">
        <f>0.278/(31875-8.598-20.541-0.605-2.648-16.327-1.608-0.234-6.228-6.099-6.364-0.691-0.19-0.783)</f>
        <v>8.7410157764644327E-6</v>
      </c>
      <c r="F64" s="621" t="s">
        <v>823</v>
      </c>
    </row>
    <row r="65" spans="1:6" s="68" customFormat="1" ht="230.25" customHeight="1" x14ac:dyDescent="0.25">
      <c r="A65" s="617" t="s">
        <v>634</v>
      </c>
      <c r="B65" s="618" t="s">
        <v>849</v>
      </c>
      <c r="C65" s="618" t="s">
        <v>850</v>
      </c>
      <c r="D65" s="619" t="s">
        <v>488</v>
      </c>
      <c r="E65" s="622">
        <f>0.407/(31875-8.598-20.541-0.605-2.648-16.327-1.608-0.234-6.228-6.099-6.364-0.691-0.19-0.783-18.272-0.278)</f>
        <v>1.2804567008375571E-5</v>
      </c>
      <c r="F65" s="621" t="s">
        <v>823</v>
      </c>
    </row>
    <row r="66" spans="1:6" s="68" customFormat="1" x14ac:dyDescent="0.25">
      <c r="A66" s="617"/>
      <c r="B66" s="618" t="s">
        <v>0</v>
      </c>
      <c r="C66" s="618"/>
      <c r="D66" s="621"/>
      <c r="E66" s="623"/>
      <c r="F66" s="621"/>
    </row>
    <row r="67" spans="1:6" ht="31.5" x14ac:dyDescent="0.25">
      <c r="A67" s="587" t="s">
        <v>700</v>
      </c>
      <c r="B67" s="588" t="s">
        <v>701</v>
      </c>
      <c r="C67" s="589" t="s">
        <v>588</v>
      </c>
      <c r="D67" s="585" t="s">
        <v>488</v>
      </c>
      <c r="E67" s="585" t="s">
        <v>488</v>
      </c>
      <c r="F67" s="585" t="s">
        <v>488</v>
      </c>
    </row>
    <row r="68" spans="1:6" ht="31.5" x14ac:dyDescent="0.25">
      <c r="A68" s="587" t="s">
        <v>702</v>
      </c>
      <c r="B68" s="588" t="s">
        <v>703</v>
      </c>
      <c r="C68" s="589" t="s">
        <v>588</v>
      </c>
      <c r="D68" s="585" t="s">
        <v>488</v>
      </c>
      <c r="E68" s="585" t="s">
        <v>488</v>
      </c>
      <c r="F68" s="585" t="s">
        <v>488</v>
      </c>
    </row>
    <row r="69" spans="1:6" ht="31.5" x14ac:dyDescent="0.25">
      <c r="A69" s="587" t="s">
        <v>704</v>
      </c>
      <c r="B69" s="588" t="s">
        <v>705</v>
      </c>
      <c r="C69" s="589" t="s">
        <v>588</v>
      </c>
      <c r="D69" s="585" t="s">
        <v>488</v>
      </c>
      <c r="E69" s="585" t="s">
        <v>488</v>
      </c>
      <c r="F69" s="585" t="s">
        <v>488</v>
      </c>
    </row>
    <row r="70" spans="1:6" x14ac:dyDescent="0.25">
      <c r="A70" s="587" t="s">
        <v>706</v>
      </c>
      <c r="B70" s="588" t="s">
        <v>707</v>
      </c>
      <c r="C70" s="589" t="s">
        <v>588</v>
      </c>
      <c r="D70" s="585" t="s">
        <v>488</v>
      </c>
      <c r="E70" s="585" t="s">
        <v>488</v>
      </c>
      <c r="F70" s="585" t="s">
        <v>488</v>
      </c>
    </row>
    <row r="71" spans="1:6" ht="31.5" x14ac:dyDescent="0.25">
      <c r="A71" s="587" t="s">
        <v>708</v>
      </c>
      <c r="B71" s="588" t="s">
        <v>709</v>
      </c>
      <c r="C71" s="589" t="s">
        <v>588</v>
      </c>
      <c r="D71" s="585" t="s">
        <v>488</v>
      </c>
      <c r="E71" s="585" t="s">
        <v>488</v>
      </c>
      <c r="F71" s="585" t="s">
        <v>488</v>
      </c>
    </row>
    <row r="72" spans="1:6" ht="31.5" x14ac:dyDescent="0.25">
      <c r="A72" s="587" t="s">
        <v>710</v>
      </c>
      <c r="B72" s="588" t="s">
        <v>711</v>
      </c>
      <c r="C72" s="589" t="s">
        <v>588</v>
      </c>
      <c r="D72" s="585" t="s">
        <v>488</v>
      </c>
      <c r="E72" s="585" t="s">
        <v>488</v>
      </c>
      <c r="F72" s="585" t="s">
        <v>488</v>
      </c>
    </row>
    <row r="73" spans="1:6" ht="31.5" x14ac:dyDescent="0.25">
      <c r="A73" s="587" t="s">
        <v>712</v>
      </c>
      <c r="B73" s="588" t="s">
        <v>713</v>
      </c>
      <c r="C73" s="589" t="s">
        <v>588</v>
      </c>
      <c r="D73" s="585" t="s">
        <v>488</v>
      </c>
      <c r="E73" s="585" t="s">
        <v>488</v>
      </c>
      <c r="F73" s="585" t="s">
        <v>488</v>
      </c>
    </row>
    <row r="74" spans="1:6" ht="31.5" x14ac:dyDescent="0.25">
      <c r="A74" s="587" t="s">
        <v>714</v>
      </c>
      <c r="B74" s="588" t="s">
        <v>715</v>
      </c>
      <c r="C74" s="589" t="s">
        <v>588</v>
      </c>
      <c r="D74" s="585" t="s">
        <v>488</v>
      </c>
      <c r="E74" s="585" t="s">
        <v>488</v>
      </c>
      <c r="F74" s="585" t="s">
        <v>488</v>
      </c>
    </row>
    <row r="75" spans="1:6" ht="31.5" x14ac:dyDescent="0.25">
      <c r="A75" s="587" t="s">
        <v>716</v>
      </c>
      <c r="B75" s="588" t="s">
        <v>717</v>
      </c>
      <c r="C75" s="589" t="s">
        <v>588</v>
      </c>
      <c r="D75" s="585" t="s">
        <v>488</v>
      </c>
      <c r="E75" s="585" t="s">
        <v>488</v>
      </c>
      <c r="F75" s="585" t="s">
        <v>488</v>
      </c>
    </row>
    <row r="76" spans="1:6" ht="31.5" x14ac:dyDescent="0.25">
      <c r="A76" s="587" t="s">
        <v>718</v>
      </c>
      <c r="B76" s="588" t="s">
        <v>719</v>
      </c>
      <c r="C76" s="589" t="s">
        <v>588</v>
      </c>
      <c r="D76" s="585" t="s">
        <v>488</v>
      </c>
      <c r="E76" s="585" t="s">
        <v>488</v>
      </c>
      <c r="F76" s="585" t="s">
        <v>488</v>
      </c>
    </row>
    <row r="77" spans="1:6" x14ac:dyDescent="0.25">
      <c r="A77" s="587" t="s">
        <v>720</v>
      </c>
      <c r="B77" s="588" t="s">
        <v>721</v>
      </c>
      <c r="C77" s="589" t="s">
        <v>588</v>
      </c>
      <c r="D77" s="585" t="s">
        <v>488</v>
      </c>
      <c r="E77" s="585" t="s">
        <v>488</v>
      </c>
      <c r="F77" s="585" t="s">
        <v>488</v>
      </c>
    </row>
    <row r="78" spans="1:6" ht="31.5" x14ac:dyDescent="0.25">
      <c r="A78" s="587" t="s">
        <v>722</v>
      </c>
      <c r="B78" s="588" t="s">
        <v>723</v>
      </c>
      <c r="C78" s="589" t="s">
        <v>588</v>
      </c>
      <c r="D78" s="585" t="s">
        <v>488</v>
      </c>
      <c r="E78" s="585" t="s">
        <v>488</v>
      </c>
      <c r="F78" s="585" t="s">
        <v>488</v>
      </c>
    </row>
    <row r="79" spans="1:6" ht="47.25" x14ac:dyDescent="0.25">
      <c r="A79" s="587" t="s">
        <v>184</v>
      </c>
      <c r="B79" s="588" t="s">
        <v>724</v>
      </c>
      <c r="C79" s="589" t="s">
        <v>588</v>
      </c>
      <c r="D79" s="585" t="s">
        <v>488</v>
      </c>
      <c r="E79" s="585" t="s">
        <v>488</v>
      </c>
      <c r="F79" s="585" t="s">
        <v>488</v>
      </c>
    </row>
    <row r="80" spans="1:6" ht="31.5" x14ac:dyDescent="0.25">
      <c r="A80" s="587" t="s">
        <v>725</v>
      </c>
      <c r="B80" s="588" t="s">
        <v>726</v>
      </c>
      <c r="C80" s="589" t="s">
        <v>588</v>
      </c>
      <c r="D80" s="585" t="s">
        <v>488</v>
      </c>
      <c r="E80" s="585" t="s">
        <v>488</v>
      </c>
      <c r="F80" s="585" t="s">
        <v>488</v>
      </c>
    </row>
    <row r="81" spans="1:6" ht="31.5" x14ac:dyDescent="0.25">
      <c r="A81" s="587" t="s">
        <v>727</v>
      </c>
      <c r="B81" s="588" t="s">
        <v>728</v>
      </c>
      <c r="C81" s="589" t="s">
        <v>588</v>
      </c>
      <c r="D81" s="585" t="s">
        <v>488</v>
      </c>
      <c r="E81" s="585" t="s">
        <v>488</v>
      </c>
      <c r="F81" s="585" t="s">
        <v>488</v>
      </c>
    </row>
    <row r="82" spans="1:6" ht="31.5" x14ac:dyDescent="0.25">
      <c r="A82" s="587" t="s">
        <v>183</v>
      </c>
      <c r="B82" s="588" t="s">
        <v>729</v>
      </c>
      <c r="C82" s="589" t="s">
        <v>588</v>
      </c>
      <c r="D82" s="585" t="s">
        <v>488</v>
      </c>
      <c r="E82" s="585" t="s">
        <v>488</v>
      </c>
      <c r="F82" s="585" t="s">
        <v>488</v>
      </c>
    </row>
    <row r="83" spans="1:6" ht="63" x14ac:dyDescent="0.25">
      <c r="A83" s="1026" t="s">
        <v>183</v>
      </c>
      <c r="B83" s="1034" t="s">
        <v>1174</v>
      </c>
      <c r="C83" s="1027" t="s">
        <v>1172</v>
      </c>
      <c r="D83" s="610" t="s">
        <v>488</v>
      </c>
      <c r="E83" s="610" t="s">
        <v>488</v>
      </c>
      <c r="F83" s="610" t="s">
        <v>488</v>
      </c>
    </row>
    <row r="84" spans="1:6" ht="78.75" x14ac:dyDescent="0.25">
      <c r="A84" s="1031"/>
      <c r="B84" s="56" t="s">
        <v>1175</v>
      </c>
      <c r="C84" s="1032" t="s">
        <v>1173</v>
      </c>
      <c r="D84" s="585" t="s">
        <v>488</v>
      </c>
      <c r="E84" s="585" t="s">
        <v>488</v>
      </c>
      <c r="F84" s="585" t="s">
        <v>488</v>
      </c>
    </row>
    <row r="85" spans="1:6" ht="78.75" x14ac:dyDescent="0.25">
      <c r="A85" s="1031"/>
      <c r="B85" s="56" t="s">
        <v>1176</v>
      </c>
      <c r="C85" s="1032" t="s">
        <v>1173</v>
      </c>
      <c r="D85" s="585" t="s">
        <v>488</v>
      </c>
      <c r="E85" s="585" t="s">
        <v>488</v>
      </c>
      <c r="F85" s="585" t="s">
        <v>488</v>
      </c>
    </row>
    <row r="86" spans="1:6" ht="31.5" x14ac:dyDescent="0.25">
      <c r="A86" s="587" t="s">
        <v>181</v>
      </c>
      <c r="B86" s="588" t="s">
        <v>730</v>
      </c>
      <c r="C86" s="589" t="s">
        <v>588</v>
      </c>
      <c r="D86" s="585" t="s">
        <v>488</v>
      </c>
      <c r="E86" s="585" t="s">
        <v>488</v>
      </c>
      <c r="F86" s="585" t="s">
        <v>488</v>
      </c>
    </row>
    <row r="87" spans="1:6" x14ac:dyDescent="0.25">
      <c r="A87" s="587" t="s">
        <v>731</v>
      </c>
      <c r="B87" s="588" t="s">
        <v>732</v>
      </c>
      <c r="C87" s="589" t="s">
        <v>588</v>
      </c>
      <c r="D87" s="585" t="s">
        <v>488</v>
      </c>
      <c r="E87" s="585" t="s">
        <v>488</v>
      </c>
      <c r="F87" s="585" t="s">
        <v>488</v>
      </c>
    </row>
    <row r="90" spans="1:6" ht="32.25" customHeight="1" x14ac:dyDescent="0.25"/>
    <row r="93" spans="1:6" x14ac:dyDescent="0.25">
      <c r="A93" s="624"/>
      <c r="B93" s="624"/>
      <c r="C93" s="624"/>
      <c r="D93" s="625"/>
      <c r="E93" s="625"/>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6" zoomScale="115" zoomScaleNormal="100" zoomScaleSheetLayoutView="115" workbookViewId="0">
      <selection activeCell="G15" sqref="G15"/>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54" t="s">
        <v>1195</v>
      </c>
      <c r="B1" s="1154"/>
      <c r="C1" s="1154"/>
      <c r="D1" s="1154"/>
      <c r="E1" s="1154"/>
      <c r="F1" s="1154"/>
      <c r="G1" s="1154"/>
      <c r="H1" s="1154"/>
      <c r="I1" s="1154"/>
      <c r="J1" s="1154"/>
    </row>
    <row r="2" spans="1:22" s="642" customFormat="1" ht="18.75" x14ac:dyDescent="0.3">
      <c r="A2" s="643"/>
      <c r="F2" s="455"/>
      <c r="G2" s="455"/>
      <c r="H2" s="15"/>
    </row>
    <row r="3" spans="1:22" s="642" customFormat="1" ht="18.75" x14ac:dyDescent="0.25">
      <c r="A3" s="1158" t="s">
        <v>11</v>
      </c>
      <c r="B3" s="1158"/>
      <c r="C3" s="1158"/>
      <c r="D3" s="1158"/>
      <c r="E3" s="1158"/>
      <c r="F3" s="1158"/>
      <c r="G3" s="1158"/>
      <c r="H3" s="1158"/>
      <c r="I3" s="1158"/>
      <c r="J3" s="1158"/>
      <c r="K3" s="207"/>
      <c r="L3" s="207"/>
      <c r="M3" s="207"/>
      <c r="N3" s="207"/>
      <c r="O3" s="207"/>
      <c r="P3" s="207"/>
      <c r="Q3" s="207"/>
      <c r="R3" s="207"/>
      <c r="S3" s="207"/>
      <c r="T3" s="207"/>
      <c r="U3" s="207"/>
      <c r="V3" s="207"/>
    </row>
    <row r="4" spans="1:22" s="642"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2" customFormat="1" ht="18.75" x14ac:dyDescent="0.25">
      <c r="A5" s="1159" t="s">
        <v>484</v>
      </c>
      <c r="B5" s="1159"/>
      <c r="C5" s="1159"/>
      <c r="D5" s="1159"/>
      <c r="E5" s="1159"/>
      <c r="F5" s="1159"/>
      <c r="G5" s="1159"/>
      <c r="H5" s="1159"/>
      <c r="I5" s="1159"/>
      <c r="J5" s="1159"/>
      <c r="K5" s="207"/>
      <c r="L5" s="207"/>
      <c r="M5" s="207"/>
      <c r="N5" s="207"/>
      <c r="O5" s="207"/>
      <c r="P5" s="207"/>
      <c r="Q5" s="207"/>
      <c r="R5" s="207"/>
      <c r="S5" s="207"/>
      <c r="T5" s="207"/>
      <c r="U5" s="207"/>
      <c r="V5" s="207"/>
    </row>
    <row r="6" spans="1:22" s="642" customFormat="1" ht="18.75" x14ac:dyDescent="0.25">
      <c r="A6" s="1155" t="s">
        <v>10</v>
      </c>
      <c r="B6" s="1155"/>
      <c r="C6" s="1155"/>
      <c r="D6" s="1155"/>
      <c r="E6" s="1155"/>
      <c r="F6" s="1155"/>
      <c r="G6" s="1155"/>
      <c r="H6" s="1155"/>
      <c r="I6" s="1155"/>
      <c r="J6" s="1155"/>
      <c r="K6" s="207"/>
      <c r="L6" s="207"/>
      <c r="M6" s="207"/>
      <c r="N6" s="207"/>
      <c r="O6" s="207"/>
      <c r="P6" s="207"/>
      <c r="Q6" s="207"/>
      <c r="R6" s="207"/>
      <c r="S6" s="207"/>
      <c r="T6" s="207"/>
      <c r="U6" s="207"/>
      <c r="V6" s="207"/>
    </row>
    <row r="7" spans="1:22" s="642"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2" customFormat="1" ht="18.75" x14ac:dyDescent="0.25">
      <c r="A8" s="1161" t="str">
        <f>'1. Общая информация'!A9:C9</f>
        <v>К_ИНФ07979</v>
      </c>
      <c r="B8" s="1161"/>
      <c r="C8" s="1161"/>
      <c r="D8" s="1161"/>
      <c r="E8" s="1161"/>
      <c r="F8" s="1161"/>
      <c r="G8" s="1161"/>
      <c r="H8" s="1161"/>
      <c r="I8" s="1161"/>
      <c r="J8" s="1161"/>
      <c r="K8" s="207"/>
      <c r="L8" s="207"/>
      <c r="M8" s="207"/>
      <c r="N8" s="207"/>
      <c r="O8" s="207"/>
      <c r="P8" s="207"/>
      <c r="Q8" s="207"/>
      <c r="R8" s="207"/>
      <c r="S8" s="207"/>
      <c r="T8" s="207"/>
      <c r="U8" s="207"/>
      <c r="V8" s="207"/>
    </row>
    <row r="9" spans="1:22" s="642" customFormat="1" ht="18.75" x14ac:dyDescent="0.25">
      <c r="A9" s="1229" t="s">
        <v>9</v>
      </c>
      <c r="B9" s="1229"/>
      <c r="C9" s="1229"/>
      <c r="D9" s="1229"/>
      <c r="E9" s="1229"/>
      <c r="F9" s="1229"/>
      <c r="G9" s="1229"/>
      <c r="H9" s="1229"/>
      <c r="I9" s="1229"/>
      <c r="J9" s="1229"/>
      <c r="K9" s="207"/>
      <c r="L9" s="207"/>
      <c r="M9" s="207"/>
      <c r="N9" s="207"/>
      <c r="O9" s="207"/>
      <c r="P9" s="207"/>
      <c r="Q9" s="207"/>
      <c r="R9" s="207"/>
      <c r="S9" s="207"/>
      <c r="T9" s="207"/>
      <c r="U9" s="207"/>
      <c r="V9" s="207"/>
    </row>
    <row r="10" spans="1:22" s="644"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2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28"/>
      <c r="C11" s="1228"/>
      <c r="D11" s="1228"/>
      <c r="E11" s="1228"/>
      <c r="F11" s="1228"/>
      <c r="G11" s="1228"/>
      <c r="H11" s="1228"/>
      <c r="I11" s="1228"/>
      <c r="J11" s="1228"/>
      <c r="K11" s="208"/>
      <c r="L11" s="208"/>
      <c r="M11" s="208"/>
      <c r="N11" s="208"/>
      <c r="O11" s="208"/>
      <c r="P11" s="208"/>
      <c r="Q11" s="208"/>
      <c r="R11" s="208"/>
      <c r="S11" s="208"/>
      <c r="T11" s="208"/>
      <c r="U11" s="208"/>
      <c r="V11" s="208"/>
    </row>
    <row r="12" spans="1:22" s="3" customFormat="1" ht="15" customHeight="1" x14ac:dyDescent="0.2">
      <c r="A12" s="1155" t="s">
        <v>7</v>
      </c>
      <c r="B12" s="1155"/>
      <c r="C12" s="1155"/>
      <c r="D12" s="1155"/>
      <c r="E12" s="1155"/>
      <c r="F12" s="1155"/>
      <c r="G12" s="1155"/>
      <c r="H12" s="1155"/>
      <c r="I12" s="1155"/>
      <c r="J12" s="1155"/>
      <c r="K12" s="209"/>
      <c r="L12" s="209"/>
      <c r="M12" s="209"/>
      <c r="N12" s="209"/>
      <c r="O12" s="209"/>
      <c r="P12" s="209"/>
      <c r="Q12" s="209"/>
      <c r="R12" s="209"/>
      <c r="S12" s="209"/>
      <c r="T12" s="209"/>
      <c r="U12" s="209"/>
      <c r="V12" s="209"/>
    </row>
    <row r="16" spans="1:22" ht="24.75" customHeight="1" x14ac:dyDescent="0.25">
      <c r="A16" s="1227" t="s">
        <v>1067</v>
      </c>
      <c r="B16" s="1227"/>
      <c r="C16" s="1227"/>
      <c r="D16" s="1227"/>
      <c r="E16" s="1227"/>
      <c r="F16" s="1227"/>
      <c r="G16" s="1227"/>
      <c r="H16" s="1227"/>
      <c r="I16" s="1227"/>
      <c r="J16" s="1227"/>
    </row>
    <row r="19" spans="1:10" ht="25.5" customHeight="1" x14ac:dyDescent="0.25">
      <c r="A19" s="1230" t="s">
        <v>888</v>
      </c>
      <c r="B19" s="1230" t="s">
        <v>889</v>
      </c>
      <c r="C19" s="1234" t="s">
        <v>389</v>
      </c>
      <c r="D19" s="1235"/>
      <c r="E19" s="1235"/>
      <c r="F19" s="1236"/>
      <c r="G19" s="1230" t="s">
        <v>934</v>
      </c>
      <c r="H19" s="1230" t="s">
        <v>935</v>
      </c>
      <c r="I19" s="1230" t="s">
        <v>233</v>
      </c>
      <c r="J19" s="1230" t="s">
        <v>390</v>
      </c>
    </row>
    <row r="20" spans="1:10" ht="55.5" customHeight="1" x14ac:dyDescent="0.25">
      <c r="A20" s="1231"/>
      <c r="B20" s="1231"/>
      <c r="C20" s="1233" t="s">
        <v>890</v>
      </c>
      <c r="D20" s="1233"/>
      <c r="E20" s="1233" t="s">
        <v>891</v>
      </c>
      <c r="F20" s="1233"/>
      <c r="G20" s="1231"/>
      <c r="H20" s="1231"/>
      <c r="I20" s="1231"/>
      <c r="J20" s="1231"/>
    </row>
    <row r="21" spans="1:10" ht="47.25" x14ac:dyDescent="0.25">
      <c r="A21" s="1232"/>
      <c r="B21" s="1232"/>
      <c r="C21" s="1049" t="s">
        <v>892</v>
      </c>
      <c r="D21" s="1049" t="s">
        <v>893</v>
      </c>
      <c r="E21" s="1049" t="s">
        <v>892</v>
      </c>
      <c r="F21" s="1049" t="s">
        <v>893</v>
      </c>
      <c r="G21" s="1232"/>
      <c r="H21" s="1232"/>
      <c r="I21" s="1232"/>
      <c r="J21" s="1232"/>
    </row>
    <row r="22" spans="1:10" ht="15.75" x14ac:dyDescent="0.25">
      <c r="A22" s="1049">
        <v>1</v>
      </c>
      <c r="B22" s="1049">
        <v>3</v>
      </c>
      <c r="C22" s="1049">
        <v>4</v>
      </c>
      <c r="D22" s="1049">
        <v>5</v>
      </c>
      <c r="E22" s="1049">
        <v>6</v>
      </c>
      <c r="F22" s="1049">
        <v>7</v>
      </c>
      <c r="G22" s="1049">
        <v>8</v>
      </c>
      <c r="H22" s="1049">
        <v>9</v>
      </c>
      <c r="I22" s="1049">
        <v>10</v>
      </c>
      <c r="J22" s="1049">
        <v>11</v>
      </c>
    </row>
    <row r="23" spans="1:10" ht="15.75" x14ac:dyDescent="0.25">
      <c r="A23" s="647">
        <v>1</v>
      </c>
      <c r="B23" s="647" t="s">
        <v>230</v>
      </c>
      <c r="C23" s="1049" t="s">
        <v>488</v>
      </c>
      <c r="D23" s="1049" t="s">
        <v>488</v>
      </c>
      <c r="E23" s="1049" t="s">
        <v>488</v>
      </c>
      <c r="F23" s="1049" t="s">
        <v>488</v>
      </c>
      <c r="G23" s="1049" t="s">
        <v>488</v>
      </c>
      <c r="H23" s="1049" t="s">
        <v>488</v>
      </c>
      <c r="I23" s="1049" t="s">
        <v>488</v>
      </c>
      <c r="J23" s="1049" t="s">
        <v>488</v>
      </c>
    </row>
    <row r="24" spans="1:10" ht="31.5" x14ac:dyDescent="0.25">
      <c r="A24" s="648" t="s">
        <v>188</v>
      </c>
      <c r="B24" s="647" t="s">
        <v>894</v>
      </c>
      <c r="C24" s="1049" t="s">
        <v>488</v>
      </c>
      <c r="D24" s="1049" t="s">
        <v>488</v>
      </c>
      <c r="E24" s="1049" t="s">
        <v>488</v>
      </c>
      <c r="F24" s="1049" t="s">
        <v>488</v>
      </c>
      <c r="G24" s="1049" t="s">
        <v>488</v>
      </c>
      <c r="H24" s="1049" t="s">
        <v>488</v>
      </c>
      <c r="I24" s="1049" t="s">
        <v>488</v>
      </c>
      <c r="J24" s="1049" t="s">
        <v>488</v>
      </c>
    </row>
    <row r="25" spans="1:10" ht="31.5" x14ac:dyDescent="0.25">
      <c r="A25" s="648" t="s">
        <v>186</v>
      </c>
      <c r="B25" s="647" t="s">
        <v>895</v>
      </c>
      <c r="C25" s="1049" t="s">
        <v>488</v>
      </c>
      <c r="D25" s="1049" t="s">
        <v>488</v>
      </c>
      <c r="E25" s="1049" t="s">
        <v>488</v>
      </c>
      <c r="F25" s="1049" t="s">
        <v>488</v>
      </c>
      <c r="G25" s="1049" t="s">
        <v>488</v>
      </c>
      <c r="H25" s="1049" t="s">
        <v>488</v>
      </c>
      <c r="I25" s="1049" t="s">
        <v>488</v>
      </c>
      <c r="J25" s="1049" t="s">
        <v>488</v>
      </c>
    </row>
    <row r="26" spans="1:10" ht="31.5" x14ac:dyDescent="0.25">
      <c r="A26" s="648" t="s">
        <v>184</v>
      </c>
      <c r="B26" s="647" t="s">
        <v>896</v>
      </c>
      <c r="C26" s="1049" t="s">
        <v>488</v>
      </c>
      <c r="D26" s="1049" t="s">
        <v>488</v>
      </c>
      <c r="E26" s="1049" t="s">
        <v>488</v>
      </c>
      <c r="F26" s="1049" t="s">
        <v>488</v>
      </c>
      <c r="G26" s="1049" t="s">
        <v>488</v>
      </c>
      <c r="H26" s="1049" t="s">
        <v>488</v>
      </c>
      <c r="I26" s="1049" t="s">
        <v>488</v>
      </c>
      <c r="J26" s="1049" t="s">
        <v>488</v>
      </c>
    </row>
    <row r="27" spans="1:10" ht="15.75" x14ac:dyDescent="0.25">
      <c r="A27" s="648" t="s">
        <v>183</v>
      </c>
      <c r="B27" s="647" t="s">
        <v>897</v>
      </c>
      <c r="C27" s="1049" t="s">
        <v>488</v>
      </c>
      <c r="D27" s="1049" t="s">
        <v>488</v>
      </c>
      <c r="E27" s="1049" t="s">
        <v>488</v>
      </c>
      <c r="F27" s="1049" t="s">
        <v>488</v>
      </c>
      <c r="G27" s="1049" t="s">
        <v>488</v>
      </c>
      <c r="H27" s="1049" t="s">
        <v>488</v>
      </c>
      <c r="I27" s="1049" t="s">
        <v>488</v>
      </c>
      <c r="J27" s="1049" t="s">
        <v>488</v>
      </c>
    </row>
    <row r="28" spans="1:10" ht="31.5" x14ac:dyDescent="0.25">
      <c r="A28" s="648" t="s">
        <v>181</v>
      </c>
      <c r="B28" s="647" t="s">
        <v>898</v>
      </c>
      <c r="C28" s="1049" t="s">
        <v>488</v>
      </c>
      <c r="D28" s="1049" t="s">
        <v>488</v>
      </c>
      <c r="E28" s="1049" t="s">
        <v>488</v>
      </c>
      <c r="F28" s="1049" t="s">
        <v>488</v>
      </c>
      <c r="G28" s="1049" t="s">
        <v>488</v>
      </c>
      <c r="H28" s="1049" t="s">
        <v>488</v>
      </c>
      <c r="I28" s="1049" t="s">
        <v>488</v>
      </c>
      <c r="J28" s="1049" t="s">
        <v>488</v>
      </c>
    </row>
    <row r="29" spans="1:10" ht="31.5" customHeight="1" x14ac:dyDescent="0.25">
      <c r="A29" s="648" t="s">
        <v>731</v>
      </c>
      <c r="B29" s="647" t="s">
        <v>899</v>
      </c>
      <c r="C29" s="1049" t="s">
        <v>488</v>
      </c>
      <c r="D29" s="1049" t="s">
        <v>488</v>
      </c>
      <c r="E29" s="1049" t="s">
        <v>488</v>
      </c>
      <c r="F29" s="1049" t="s">
        <v>488</v>
      </c>
      <c r="G29" s="1049" t="s">
        <v>488</v>
      </c>
      <c r="H29" s="1049" t="s">
        <v>488</v>
      </c>
      <c r="I29" s="1049" t="s">
        <v>488</v>
      </c>
      <c r="J29" s="1049" t="s">
        <v>488</v>
      </c>
    </row>
    <row r="30" spans="1:10" ht="31.5" customHeight="1" x14ac:dyDescent="0.25">
      <c r="A30" s="648" t="s">
        <v>925</v>
      </c>
      <c r="B30" s="647" t="s">
        <v>900</v>
      </c>
      <c r="C30" s="1049" t="s">
        <v>488</v>
      </c>
      <c r="D30" s="1049" t="s">
        <v>488</v>
      </c>
      <c r="E30" s="1049" t="s">
        <v>488</v>
      </c>
      <c r="F30" s="1049" t="s">
        <v>488</v>
      </c>
      <c r="G30" s="1049" t="s">
        <v>488</v>
      </c>
      <c r="H30" s="1049" t="s">
        <v>488</v>
      </c>
      <c r="I30" s="1049" t="s">
        <v>488</v>
      </c>
      <c r="J30" s="1049" t="s">
        <v>488</v>
      </c>
    </row>
    <row r="31" spans="1:10" ht="15.75" x14ac:dyDescent="0.25">
      <c r="A31" s="648" t="s">
        <v>926</v>
      </c>
      <c r="B31" s="647" t="s">
        <v>901</v>
      </c>
      <c r="C31" s="1049" t="s">
        <v>488</v>
      </c>
      <c r="D31" s="1049" t="s">
        <v>488</v>
      </c>
      <c r="E31" s="1049" t="s">
        <v>488</v>
      </c>
      <c r="F31" s="1049" t="s">
        <v>488</v>
      </c>
      <c r="G31" s="1049" t="s">
        <v>488</v>
      </c>
      <c r="H31" s="1049" t="s">
        <v>488</v>
      </c>
      <c r="I31" s="1049" t="s">
        <v>488</v>
      </c>
      <c r="J31" s="1049" t="s">
        <v>488</v>
      </c>
    </row>
    <row r="32" spans="1:10" ht="31.5" x14ac:dyDescent="0.25">
      <c r="A32" s="648" t="s">
        <v>927</v>
      </c>
      <c r="B32" s="647" t="s">
        <v>902</v>
      </c>
      <c r="C32" s="1049" t="s">
        <v>488</v>
      </c>
      <c r="D32" s="1049" t="s">
        <v>488</v>
      </c>
      <c r="E32" s="1049" t="s">
        <v>488</v>
      </c>
      <c r="F32" s="1049" t="s">
        <v>488</v>
      </c>
      <c r="G32" s="1049" t="s">
        <v>488</v>
      </c>
      <c r="H32" s="1049" t="s">
        <v>488</v>
      </c>
      <c r="I32" s="1049" t="s">
        <v>488</v>
      </c>
      <c r="J32" s="1049" t="s">
        <v>488</v>
      </c>
    </row>
    <row r="33" spans="1:10" ht="47.25" x14ac:dyDescent="0.25">
      <c r="A33" s="648" t="s">
        <v>928</v>
      </c>
      <c r="B33" s="647" t="s">
        <v>903</v>
      </c>
      <c r="C33" s="1049" t="s">
        <v>488</v>
      </c>
      <c r="D33" s="1049" t="s">
        <v>488</v>
      </c>
      <c r="E33" s="1049" t="s">
        <v>488</v>
      </c>
      <c r="F33" s="1049" t="s">
        <v>488</v>
      </c>
      <c r="G33" s="1049" t="s">
        <v>488</v>
      </c>
      <c r="H33" s="1049" t="s">
        <v>488</v>
      </c>
      <c r="I33" s="1049" t="s">
        <v>488</v>
      </c>
      <c r="J33" s="1049" t="s">
        <v>488</v>
      </c>
    </row>
    <row r="34" spans="1:10" ht="31.5" x14ac:dyDescent="0.25">
      <c r="A34" s="648" t="s">
        <v>929</v>
      </c>
      <c r="B34" s="647" t="s">
        <v>904</v>
      </c>
      <c r="C34" s="1049" t="s">
        <v>488</v>
      </c>
      <c r="D34" s="1049" t="s">
        <v>488</v>
      </c>
      <c r="E34" s="1049" t="s">
        <v>488</v>
      </c>
      <c r="F34" s="1049" t="s">
        <v>488</v>
      </c>
      <c r="G34" s="1049" t="s">
        <v>488</v>
      </c>
      <c r="H34" s="1049" t="s">
        <v>488</v>
      </c>
      <c r="I34" s="1049" t="s">
        <v>488</v>
      </c>
      <c r="J34" s="1049" t="s">
        <v>488</v>
      </c>
    </row>
    <row r="35" spans="1:10" ht="63" x14ac:dyDescent="0.25">
      <c r="A35" s="648" t="s">
        <v>930</v>
      </c>
      <c r="B35" s="647" t="s">
        <v>905</v>
      </c>
      <c r="C35" s="1049" t="s">
        <v>488</v>
      </c>
      <c r="D35" s="1049" t="s">
        <v>488</v>
      </c>
      <c r="E35" s="1049" t="s">
        <v>488</v>
      </c>
      <c r="F35" s="1049" t="s">
        <v>488</v>
      </c>
      <c r="G35" s="1049" t="s">
        <v>488</v>
      </c>
      <c r="H35" s="1049" t="s">
        <v>488</v>
      </c>
      <c r="I35" s="1049" t="s">
        <v>488</v>
      </c>
      <c r="J35" s="1049" t="s">
        <v>488</v>
      </c>
    </row>
    <row r="36" spans="1:10" ht="15.75" x14ac:dyDescent="0.25">
      <c r="A36" s="648" t="s">
        <v>931</v>
      </c>
      <c r="B36" s="647" t="s">
        <v>906</v>
      </c>
      <c r="C36" s="1049" t="s">
        <v>488</v>
      </c>
      <c r="D36" s="1049" t="s">
        <v>488</v>
      </c>
      <c r="E36" s="1049" t="s">
        <v>488</v>
      </c>
      <c r="F36" s="1049" t="s">
        <v>488</v>
      </c>
      <c r="G36" s="1049" t="s">
        <v>488</v>
      </c>
      <c r="H36" s="1049" t="s">
        <v>488</v>
      </c>
      <c r="I36" s="1049" t="s">
        <v>488</v>
      </c>
      <c r="J36" s="1049" t="s">
        <v>488</v>
      </c>
    </row>
    <row r="37" spans="1:10" ht="15.75" x14ac:dyDescent="0.25">
      <c r="A37" s="648" t="s">
        <v>932</v>
      </c>
      <c r="B37" s="647" t="s">
        <v>907</v>
      </c>
      <c r="C37" s="1049" t="s">
        <v>488</v>
      </c>
      <c r="D37" s="1049" t="s">
        <v>488</v>
      </c>
      <c r="E37" s="1049" t="s">
        <v>488</v>
      </c>
      <c r="F37" s="1049" t="s">
        <v>488</v>
      </c>
      <c r="G37" s="1049" t="s">
        <v>488</v>
      </c>
      <c r="H37" s="1049" t="s">
        <v>488</v>
      </c>
      <c r="I37" s="1049" t="s">
        <v>488</v>
      </c>
      <c r="J37" s="1049" t="s">
        <v>488</v>
      </c>
    </row>
    <row r="38" spans="1:10" ht="15.75" x14ac:dyDescent="0.25">
      <c r="A38" s="648" t="s">
        <v>933</v>
      </c>
      <c r="B38" s="647" t="s">
        <v>908</v>
      </c>
      <c r="C38" s="1049" t="s">
        <v>488</v>
      </c>
      <c r="D38" s="1049" t="s">
        <v>488</v>
      </c>
      <c r="E38" s="1049" t="s">
        <v>488</v>
      </c>
      <c r="F38" s="1049" t="s">
        <v>488</v>
      </c>
      <c r="G38" s="1049" t="s">
        <v>488</v>
      </c>
      <c r="H38" s="1049" t="s">
        <v>488</v>
      </c>
      <c r="I38" s="1049" t="s">
        <v>488</v>
      </c>
      <c r="J38" s="1049" t="s">
        <v>488</v>
      </c>
    </row>
    <row r="39" spans="1:10" ht="15.75" x14ac:dyDescent="0.25">
      <c r="A39" s="647">
        <v>2</v>
      </c>
      <c r="B39" s="647" t="s">
        <v>221</v>
      </c>
      <c r="C39" s="649">
        <v>44409</v>
      </c>
      <c r="D39" s="1049" t="s">
        <v>1068</v>
      </c>
      <c r="E39" s="649">
        <v>44503</v>
      </c>
      <c r="F39" s="649">
        <v>44561</v>
      </c>
      <c r="G39" s="1066">
        <v>1</v>
      </c>
      <c r="H39" s="1066">
        <v>1</v>
      </c>
      <c r="I39" s="1049" t="s">
        <v>488</v>
      </c>
      <c r="J39" s="1049" t="s">
        <v>488</v>
      </c>
    </row>
    <row r="40" spans="1:10" ht="47.25" customHeight="1" x14ac:dyDescent="0.25">
      <c r="A40" s="648" t="s">
        <v>178</v>
      </c>
      <c r="B40" s="647" t="s">
        <v>909</v>
      </c>
      <c r="C40" s="649">
        <v>44409</v>
      </c>
      <c r="D40" s="1049" t="s">
        <v>1068</v>
      </c>
      <c r="E40" s="649">
        <v>44503</v>
      </c>
      <c r="F40" s="649">
        <v>44561</v>
      </c>
      <c r="G40" s="1066">
        <v>1</v>
      </c>
      <c r="H40" s="1066">
        <v>1</v>
      </c>
      <c r="I40" s="1049" t="s">
        <v>488</v>
      </c>
      <c r="J40" s="1049" t="s">
        <v>488</v>
      </c>
    </row>
    <row r="41" spans="1:10" ht="15.75" x14ac:dyDescent="0.25">
      <c r="A41" s="648" t="s">
        <v>176</v>
      </c>
      <c r="B41" s="647" t="s">
        <v>910</v>
      </c>
      <c r="C41" s="649" t="s">
        <v>488</v>
      </c>
      <c r="D41" s="649" t="s">
        <v>488</v>
      </c>
      <c r="E41" s="1049" t="s">
        <v>488</v>
      </c>
      <c r="F41" s="1049" t="s">
        <v>488</v>
      </c>
      <c r="G41" s="1049" t="s">
        <v>488</v>
      </c>
      <c r="H41" s="1049" t="s">
        <v>488</v>
      </c>
      <c r="I41" s="1049" t="s">
        <v>488</v>
      </c>
      <c r="J41" s="1049" t="s">
        <v>488</v>
      </c>
    </row>
    <row r="42" spans="1:10" ht="18.75" customHeight="1" x14ac:dyDescent="0.25">
      <c r="A42" s="647">
        <v>3</v>
      </c>
      <c r="B42" s="647" t="s">
        <v>911</v>
      </c>
      <c r="C42" s="649" t="s">
        <v>488</v>
      </c>
      <c r="D42" s="649" t="s">
        <v>488</v>
      </c>
      <c r="E42" s="1049" t="s">
        <v>488</v>
      </c>
      <c r="F42" s="1049" t="s">
        <v>488</v>
      </c>
      <c r="G42" s="1049" t="s">
        <v>488</v>
      </c>
      <c r="H42" s="1049" t="s">
        <v>488</v>
      </c>
      <c r="I42" s="1049" t="s">
        <v>488</v>
      </c>
      <c r="J42" s="1049" t="s">
        <v>488</v>
      </c>
    </row>
    <row r="43" spans="1:10" ht="31.5" x14ac:dyDescent="0.25">
      <c r="A43" s="648" t="s">
        <v>169</v>
      </c>
      <c r="B43" s="647" t="s">
        <v>912</v>
      </c>
      <c r="C43" s="649" t="s">
        <v>488</v>
      </c>
      <c r="D43" s="649" t="s">
        <v>488</v>
      </c>
      <c r="E43" s="1049" t="s">
        <v>488</v>
      </c>
      <c r="F43" s="1049" t="s">
        <v>488</v>
      </c>
      <c r="G43" s="1049" t="s">
        <v>488</v>
      </c>
      <c r="H43" s="1049" t="s">
        <v>488</v>
      </c>
      <c r="I43" s="1049" t="s">
        <v>488</v>
      </c>
      <c r="J43" s="1049" t="s">
        <v>488</v>
      </c>
    </row>
    <row r="44" spans="1:10" ht="15.75" x14ac:dyDescent="0.25">
      <c r="A44" s="648" t="s">
        <v>167</v>
      </c>
      <c r="B44" s="647" t="s">
        <v>913</v>
      </c>
      <c r="C44" s="649" t="s">
        <v>488</v>
      </c>
      <c r="D44" s="649" t="s">
        <v>488</v>
      </c>
      <c r="E44" s="1049" t="s">
        <v>488</v>
      </c>
      <c r="F44" s="1049" t="s">
        <v>488</v>
      </c>
      <c r="G44" s="1049" t="s">
        <v>488</v>
      </c>
      <c r="H44" s="1049" t="s">
        <v>488</v>
      </c>
      <c r="I44" s="1049" t="s">
        <v>488</v>
      </c>
      <c r="J44" s="1049" t="s">
        <v>488</v>
      </c>
    </row>
    <row r="45" spans="1:10" ht="15.75" x14ac:dyDescent="0.25">
      <c r="A45" s="648" t="s">
        <v>166</v>
      </c>
      <c r="B45" s="647" t="s">
        <v>914</v>
      </c>
      <c r="C45" s="649" t="s">
        <v>488</v>
      </c>
      <c r="D45" s="649" t="s">
        <v>488</v>
      </c>
      <c r="E45" s="1049" t="s">
        <v>488</v>
      </c>
      <c r="F45" s="1049" t="s">
        <v>488</v>
      </c>
      <c r="G45" s="1049" t="s">
        <v>488</v>
      </c>
      <c r="H45" s="1049" t="s">
        <v>488</v>
      </c>
      <c r="I45" s="1049" t="s">
        <v>488</v>
      </c>
      <c r="J45" s="1049" t="s">
        <v>488</v>
      </c>
    </row>
    <row r="46" spans="1:10" ht="47.25" x14ac:dyDescent="0.25">
      <c r="A46" s="648" t="s">
        <v>165</v>
      </c>
      <c r="B46" s="647" t="s">
        <v>915</v>
      </c>
      <c r="C46" s="1049" t="s">
        <v>488</v>
      </c>
      <c r="D46" s="1049" t="s">
        <v>488</v>
      </c>
      <c r="E46" s="1049" t="s">
        <v>488</v>
      </c>
      <c r="F46" s="1049" t="s">
        <v>488</v>
      </c>
      <c r="G46" s="1049" t="s">
        <v>488</v>
      </c>
      <c r="H46" s="1049" t="s">
        <v>488</v>
      </c>
      <c r="I46" s="1049" t="s">
        <v>488</v>
      </c>
      <c r="J46" s="1049" t="s">
        <v>488</v>
      </c>
    </row>
    <row r="47" spans="1:10" ht="94.5" customHeight="1" x14ac:dyDescent="0.25">
      <c r="A47" s="648" t="s">
        <v>164</v>
      </c>
      <c r="B47" s="647" t="s">
        <v>916</v>
      </c>
      <c r="C47" s="1049" t="s">
        <v>488</v>
      </c>
      <c r="D47" s="1049" t="s">
        <v>488</v>
      </c>
      <c r="E47" s="1049" t="s">
        <v>488</v>
      </c>
      <c r="F47" s="1049" t="s">
        <v>488</v>
      </c>
      <c r="G47" s="1049" t="s">
        <v>488</v>
      </c>
      <c r="H47" s="1049" t="s">
        <v>488</v>
      </c>
      <c r="I47" s="1049" t="s">
        <v>488</v>
      </c>
      <c r="J47" s="1049" t="s">
        <v>488</v>
      </c>
    </row>
    <row r="48" spans="1:10" ht="15.75" x14ac:dyDescent="0.25">
      <c r="A48" s="648" t="s">
        <v>163</v>
      </c>
      <c r="B48" s="647" t="s">
        <v>917</v>
      </c>
      <c r="C48" s="1049" t="s">
        <v>488</v>
      </c>
      <c r="D48" s="1049" t="s">
        <v>488</v>
      </c>
      <c r="E48" s="1049" t="s">
        <v>488</v>
      </c>
      <c r="F48" s="1049" t="s">
        <v>488</v>
      </c>
      <c r="G48" s="1049" t="s">
        <v>488</v>
      </c>
      <c r="H48" s="1049" t="s">
        <v>488</v>
      </c>
      <c r="I48" s="1049" t="s">
        <v>488</v>
      </c>
      <c r="J48" s="1049" t="s">
        <v>488</v>
      </c>
    </row>
    <row r="49" spans="1:10" ht="15.75" x14ac:dyDescent="0.25">
      <c r="A49" s="647">
        <v>4</v>
      </c>
      <c r="B49" s="647" t="s">
        <v>210</v>
      </c>
      <c r="C49" s="649">
        <v>44515</v>
      </c>
      <c r="D49" s="1049" t="s">
        <v>1068</v>
      </c>
      <c r="E49" s="649">
        <v>44503</v>
      </c>
      <c r="F49" s="649">
        <v>44559</v>
      </c>
      <c r="G49" s="1066">
        <v>1</v>
      </c>
      <c r="H49" s="1066">
        <v>1</v>
      </c>
      <c r="I49" s="1049" t="s">
        <v>488</v>
      </c>
      <c r="J49" s="1049" t="s">
        <v>488</v>
      </c>
    </row>
    <row r="50" spans="1:10" ht="15.75" x14ac:dyDescent="0.25">
      <c r="A50" s="648" t="s">
        <v>160</v>
      </c>
      <c r="B50" s="647" t="s">
        <v>918</v>
      </c>
      <c r="C50" s="649">
        <v>44515</v>
      </c>
      <c r="D50" s="1049" t="s">
        <v>1068</v>
      </c>
      <c r="E50" s="649">
        <v>44503</v>
      </c>
      <c r="F50" s="649">
        <v>44559</v>
      </c>
      <c r="G50" s="1066">
        <v>1</v>
      </c>
      <c r="H50" s="1066">
        <v>1</v>
      </c>
      <c r="I50" s="1049" t="s">
        <v>488</v>
      </c>
      <c r="J50" s="1049" t="s">
        <v>488</v>
      </c>
    </row>
    <row r="51" spans="1:10" ht="47.25" x14ac:dyDescent="0.25">
      <c r="A51" s="648" t="s">
        <v>158</v>
      </c>
      <c r="B51" s="647" t="s">
        <v>919</v>
      </c>
      <c r="C51" s="649" t="s">
        <v>488</v>
      </c>
      <c r="D51" s="649" t="s">
        <v>488</v>
      </c>
      <c r="E51" s="1049" t="s">
        <v>488</v>
      </c>
      <c r="F51" s="1049" t="s">
        <v>488</v>
      </c>
      <c r="G51" s="1049" t="s">
        <v>488</v>
      </c>
      <c r="H51" s="1049" t="s">
        <v>488</v>
      </c>
      <c r="I51" s="1049" t="s">
        <v>488</v>
      </c>
      <c r="J51" s="1049" t="s">
        <v>488</v>
      </c>
    </row>
    <row r="52" spans="1:10" ht="31.5" x14ac:dyDescent="0.25">
      <c r="A52" s="648" t="s">
        <v>156</v>
      </c>
      <c r="B52" s="647" t="s">
        <v>920</v>
      </c>
      <c r="C52" s="1049" t="s">
        <v>488</v>
      </c>
      <c r="D52" s="1049" t="s">
        <v>488</v>
      </c>
      <c r="E52" s="1049" t="s">
        <v>488</v>
      </c>
      <c r="F52" s="1049" t="s">
        <v>488</v>
      </c>
      <c r="G52" s="1049" t="s">
        <v>488</v>
      </c>
      <c r="H52" s="1049" t="s">
        <v>488</v>
      </c>
      <c r="I52" s="1049" t="s">
        <v>488</v>
      </c>
      <c r="J52" s="1049" t="s">
        <v>488</v>
      </c>
    </row>
    <row r="53" spans="1:10" ht="31.5" x14ac:dyDescent="0.25">
      <c r="A53" s="648" t="s">
        <v>154</v>
      </c>
      <c r="B53" s="647" t="s">
        <v>921</v>
      </c>
      <c r="C53" s="1049" t="s">
        <v>488</v>
      </c>
      <c r="D53" s="1049" t="s">
        <v>488</v>
      </c>
      <c r="E53" s="1049" t="s">
        <v>488</v>
      </c>
      <c r="F53" s="1049" t="s">
        <v>488</v>
      </c>
      <c r="G53" s="1049" t="s">
        <v>488</v>
      </c>
      <c r="H53" s="1049" t="s">
        <v>488</v>
      </c>
      <c r="I53" s="1049" t="s">
        <v>488</v>
      </c>
      <c r="J53" s="1049" t="s">
        <v>488</v>
      </c>
    </row>
    <row r="54" spans="1:10" ht="15.75" x14ac:dyDescent="0.25">
      <c r="A54" s="648" t="s">
        <v>152</v>
      </c>
      <c r="B54" s="647" t="s">
        <v>922</v>
      </c>
      <c r="C54" s="1049" t="s">
        <v>488</v>
      </c>
      <c r="D54" s="1049" t="s">
        <v>488</v>
      </c>
      <c r="E54" s="1049" t="s">
        <v>488</v>
      </c>
      <c r="F54" s="1049" t="s">
        <v>488</v>
      </c>
      <c r="G54" s="1049" t="s">
        <v>488</v>
      </c>
      <c r="H54" s="1049" t="s">
        <v>488</v>
      </c>
      <c r="I54" s="1049" t="s">
        <v>488</v>
      </c>
      <c r="J54" s="1049" t="s">
        <v>488</v>
      </c>
    </row>
    <row r="55" spans="1:10" ht="15.75" x14ac:dyDescent="0.25">
      <c r="A55" s="648" t="s">
        <v>150</v>
      </c>
      <c r="B55" s="647" t="s">
        <v>923</v>
      </c>
      <c r="C55" s="649">
        <v>44515</v>
      </c>
      <c r="D55" s="1049" t="s">
        <v>1068</v>
      </c>
      <c r="E55" s="649">
        <v>44543</v>
      </c>
      <c r="F55" s="649">
        <v>44561</v>
      </c>
      <c r="G55" s="1066">
        <v>1</v>
      </c>
      <c r="H55" s="1066">
        <v>1</v>
      </c>
      <c r="I55" s="1049" t="s">
        <v>488</v>
      </c>
      <c r="J55" s="1049" t="s">
        <v>488</v>
      </c>
    </row>
    <row r="56" spans="1:10" ht="15.75" x14ac:dyDescent="0.25">
      <c r="A56" s="648" t="s">
        <v>148</v>
      </c>
      <c r="B56" s="647" t="s">
        <v>924</v>
      </c>
      <c r="C56" s="1049" t="s">
        <v>488</v>
      </c>
      <c r="D56" s="1049" t="s">
        <v>488</v>
      </c>
      <c r="E56" s="1049" t="s">
        <v>488</v>
      </c>
      <c r="F56" s="1049" t="s">
        <v>488</v>
      </c>
      <c r="G56" s="1049" t="s">
        <v>488</v>
      </c>
      <c r="H56" s="1049" t="s">
        <v>488</v>
      </c>
      <c r="I56" s="1049" t="s">
        <v>488</v>
      </c>
      <c r="J56" s="1049"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64" zoomScale="85" zoomScaleNormal="100" zoomScaleSheetLayoutView="85" workbookViewId="0">
      <selection activeCell="H4" sqref="H4"/>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9" width="9.140625" style="653"/>
    <col min="20" max="20" width="9.7109375" style="653" customWidth="1"/>
    <col min="21" max="37" width="9.140625" style="653"/>
    <col min="38" max="38" width="15.42578125" style="653" customWidth="1"/>
    <col min="39" max="39" width="18.5703125" style="653" customWidth="1"/>
    <col min="40" max="16384" width="9.140625" style="653"/>
  </cols>
  <sheetData>
    <row r="1" spans="1:39" s="642" customFormat="1" x14ac:dyDescent="0.25">
      <c r="A1" s="1154" t="s">
        <v>1195</v>
      </c>
      <c r="B1" s="1154"/>
      <c r="C1" s="1154"/>
      <c r="D1" s="1154"/>
      <c r="E1" s="1154"/>
      <c r="F1" s="1154"/>
      <c r="G1" s="1154"/>
      <c r="H1" s="1154"/>
      <c r="I1" s="1154"/>
      <c r="J1" s="1154"/>
      <c r="K1" s="1154"/>
      <c r="L1" s="1154"/>
      <c r="M1" s="1154"/>
      <c r="N1" s="1154"/>
      <c r="O1" s="1154"/>
      <c r="P1" s="1154"/>
      <c r="Q1" s="1154"/>
      <c r="R1" s="1154"/>
      <c r="S1" s="1154"/>
      <c r="T1" s="1154"/>
      <c r="U1" s="1154"/>
      <c r="V1" s="1154"/>
      <c r="W1" s="1154"/>
      <c r="X1" s="1154"/>
      <c r="Y1" s="1154"/>
      <c r="Z1" s="1154"/>
      <c r="AA1" s="1154"/>
      <c r="AB1" s="1154"/>
      <c r="AC1" s="1154"/>
      <c r="AD1" s="1154"/>
      <c r="AE1" s="1154"/>
      <c r="AF1" s="1154"/>
      <c r="AG1" s="1154"/>
      <c r="AH1" s="1154"/>
      <c r="AI1" s="1154"/>
      <c r="AJ1" s="1154"/>
      <c r="AK1" s="1154"/>
      <c r="AL1" s="1154"/>
      <c r="AM1" s="1154"/>
    </row>
    <row r="2" spans="1:39" s="642" customFormat="1" x14ac:dyDescent="0.25">
      <c r="A2" s="643"/>
      <c r="F2" s="455"/>
      <c r="G2" s="455"/>
      <c r="H2" s="109"/>
    </row>
    <row r="3" spans="1:39" s="642" customFormat="1" x14ac:dyDescent="0.25">
      <c r="A3" s="1237" t="s">
        <v>11</v>
      </c>
      <c r="B3" s="1237"/>
      <c r="C3" s="1237"/>
      <c r="D3" s="1237"/>
      <c r="E3" s="1237"/>
      <c r="F3" s="1237"/>
      <c r="G3" s="1237"/>
      <c r="H3" s="1237"/>
      <c r="I3" s="1237"/>
      <c r="J3" s="1237"/>
      <c r="K3" s="1237"/>
      <c r="L3" s="1237"/>
      <c r="M3" s="1237"/>
      <c r="N3" s="1237"/>
      <c r="O3" s="1237"/>
      <c r="P3" s="1237"/>
      <c r="Q3" s="1237"/>
      <c r="R3" s="1237"/>
      <c r="S3" s="1237"/>
      <c r="T3" s="1237"/>
      <c r="U3" s="1237"/>
      <c r="V3" s="1237"/>
      <c r="W3" s="1237"/>
      <c r="X3" s="1237"/>
      <c r="Y3" s="1237"/>
      <c r="Z3" s="1237"/>
      <c r="AA3" s="1237"/>
      <c r="AB3" s="1237"/>
      <c r="AC3" s="1237"/>
      <c r="AD3" s="1237"/>
      <c r="AE3" s="1237"/>
      <c r="AF3" s="1237"/>
      <c r="AG3" s="1237"/>
      <c r="AH3" s="1237"/>
      <c r="AI3" s="1237"/>
      <c r="AJ3" s="1237"/>
      <c r="AK3" s="1237"/>
      <c r="AL3" s="1237"/>
      <c r="AM3" s="1237"/>
    </row>
    <row r="4" spans="1:39" s="642" customFormat="1" x14ac:dyDescent="0.25">
      <c r="A4" s="651"/>
      <c r="B4" s="651"/>
      <c r="C4" s="651"/>
      <c r="D4" s="651"/>
      <c r="E4" s="651"/>
      <c r="F4" s="651"/>
      <c r="G4" s="651"/>
      <c r="H4" s="651"/>
      <c r="I4" s="572"/>
      <c r="J4" s="572"/>
      <c r="K4" s="572"/>
      <c r="L4" s="572"/>
      <c r="M4" s="572"/>
      <c r="N4" s="572"/>
      <c r="O4" s="572"/>
      <c r="P4" s="572"/>
      <c r="Q4" s="572"/>
      <c r="R4" s="572"/>
      <c r="S4" s="572"/>
      <c r="T4" s="572"/>
      <c r="U4" s="572"/>
      <c r="V4" s="572"/>
      <c r="Y4" s="572"/>
      <c r="Z4" s="572"/>
      <c r="AA4" s="572"/>
      <c r="AB4" s="572"/>
      <c r="AC4" s="572"/>
      <c r="AD4" s="572"/>
      <c r="AE4" s="572"/>
      <c r="AF4" s="572"/>
      <c r="AG4" s="572"/>
      <c r="AH4" s="572"/>
    </row>
    <row r="5" spans="1:39" s="642" customFormat="1" ht="18.75" customHeight="1" x14ac:dyDescent="0.25">
      <c r="A5" s="1159" t="s">
        <v>484</v>
      </c>
      <c r="B5" s="1159"/>
      <c r="C5" s="1159"/>
      <c r="D5" s="1159"/>
      <c r="E5" s="1159"/>
      <c r="F5" s="1159"/>
      <c r="G5" s="1159"/>
      <c r="H5" s="1159"/>
      <c r="I5" s="1159"/>
      <c r="J5" s="1159"/>
      <c r="K5" s="1159"/>
      <c r="L5" s="1159"/>
      <c r="M5" s="1159"/>
      <c r="N5" s="1159"/>
      <c r="O5" s="1159"/>
      <c r="P5" s="1159"/>
      <c r="Q5" s="1159"/>
      <c r="R5" s="1159"/>
      <c r="S5" s="1159"/>
      <c r="T5" s="1159"/>
      <c r="U5" s="1159"/>
      <c r="V5" s="1159"/>
      <c r="W5" s="1159"/>
      <c r="X5" s="1159"/>
      <c r="Y5" s="1159"/>
      <c r="Z5" s="1159"/>
      <c r="AA5" s="1159"/>
      <c r="AB5" s="1159"/>
      <c r="AC5" s="1159"/>
      <c r="AD5" s="1159"/>
      <c r="AE5" s="1159"/>
      <c r="AF5" s="1159"/>
      <c r="AG5" s="1159"/>
      <c r="AH5" s="1159"/>
      <c r="AI5" s="1159"/>
      <c r="AJ5" s="1159"/>
      <c r="AK5" s="1159"/>
      <c r="AL5" s="1159"/>
      <c r="AM5" s="1159"/>
    </row>
    <row r="6" spans="1:39" s="642" customFormat="1" ht="18.75" customHeight="1" x14ac:dyDescent="0.25">
      <c r="A6" s="1155" t="s">
        <v>1069</v>
      </c>
      <c r="B6" s="1155"/>
      <c r="C6" s="1155"/>
      <c r="D6" s="1155"/>
      <c r="E6" s="1155"/>
      <c r="F6" s="1155"/>
      <c r="G6" s="1155"/>
      <c r="H6" s="1155"/>
      <c r="I6" s="1155"/>
      <c r="J6" s="1155"/>
      <c r="K6" s="1155"/>
      <c r="L6" s="1155"/>
      <c r="M6" s="1155"/>
      <c r="N6" s="1155"/>
      <c r="O6" s="1155"/>
      <c r="P6" s="1155"/>
      <c r="Q6" s="1155"/>
      <c r="R6" s="1155"/>
      <c r="S6" s="1155"/>
      <c r="T6" s="1155"/>
      <c r="U6" s="1155"/>
      <c r="V6" s="1155"/>
      <c r="W6" s="1155"/>
      <c r="X6" s="1155"/>
      <c r="Y6" s="1155"/>
      <c r="Z6" s="1155"/>
      <c r="AA6" s="1155"/>
      <c r="AB6" s="1155"/>
      <c r="AC6" s="1155"/>
      <c r="AD6" s="1155"/>
      <c r="AE6" s="1155"/>
      <c r="AF6" s="1155"/>
      <c r="AG6" s="1155"/>
      <c r="AH6" s="1155"/>
      <c r="AI6" s="1155"/>
      <c r="AJ6" s="1155"/>
      <c r="AK6" s="1155"/>
      <c r="AL6" s="1155"/>
      <c r="AM6" s="1155"/>
    </row>
    <row r="7" spans="1:39" s="642" customFormat="1" x14ac:dyDescent="0.25">
      <c r="A7" s="651"/>
      <c r="B7" s="651"/>
      <c r="C7" s="651"/>
      <c r="D7" s="651"/>
      <c r="E7" s="651"/>
      <c r="F7" s="651"/>
      <c r="G7" s="651"/>
      <c r="H7" s="651"/>
      <c r="I7" s="572"/>
      <c r="J7" s="572"/>
      <c r="K7" s="572"/>
      <c r="L7" s="572"/>
      <c r="M7" s="572"/>
      <c r="N7" s="572"/>
      <c r="O7" s="572"/>
      <c r="P7" s="572"/>
      <c r="Q7" s="572"/>
      <c r="R7" s="572"/>
      <c r="S7" s="572"/>
      <c r="T7" s="572"/>
      <c r="U7" s="572"/>
      <c r="V7" s="572"/>
      <c r="Y7" s="572"/>
      <c r="Z7" s="572"/>
      <c r="AA7" s="572"/>
      <c r="AB7" s="572"/>
      <c r="AC7" s="572"/>
      <c r="AD7" s="572"/>
      <c r="AE7" s="572"/>
      <c r="AF7" s="572"/>
      <c r="AG7" s="572"/>
      <c r="AH7" s="572"/>
    </row>
    <row r="8" spans="1:39" s="642" customFormat="1" ht="18.75" customHeight="1" x14ac:dyDescent="0.25">
      <c r="B8" s="650"/>
      <c r="C8" s="650"/>
      <c r="D8" s="1161" t="str">
        <f>'1. Общая информация'!A9</f>
        <v>К_ИНФ07979</v>
      </c>
      <c r="E8" s="1161"/>
      <c r="F8" s="1161"/>
      <c r="G8" s="1161"/>
      <c r="H8" s="1161"/>
      <c r="I8" s="1161"/>
      <c r="J8" s="1161"/>
      <c r="K8" s="1161"/>
      <c r="L8" s="1161"/>
      <c r="M8" s="1161"/>
      <c r="N8" s="1161"/>
      <c r="O8" s="1161"/>
      <c r="P8" s="1161"/>
      <c r="Q8" s="1161"/>
      <c r="R8" s="1161"/>
      <c r="S8" s="1161"/>
      <c r="T8" s="1161"/>
      <c r="U8" s="1161"/>
      <c r="V8" s="1161"/>
      <c r="W8" s="1161"/>
      <c r="X8" s="1161"/>
      <c r="Y8" s="1161"/>
      <c r="Z8" s="1161"/>
      <c r="AA8" s="1161"/>
      <c r="AB8" s="1161"/>
      <c r="AC8" s="1161"/>
      <c r="AD8" s="1161"/>
      <c r="AE8" s="1161"/>
      <c r="AF8" s="650"/>
      <c r="AG8" s="650"/>
      <c r="AH8" s="650"/>
      <c r="AI8" s="650"/>
      <c r="AJ8" s="650"/>
      <c r="AK8" s="650"/>
      <c r="AL8" s="650"/>
      <c r="AM8" s="650"/>
    </row>
    <row r="9" spans="1:39" s="642" customFormat="1" x14ac:dyDescent="0.25">
      <c r="D9" s="1229" t="s">
        <v>9</v>
      </c>
      <c r="E9" s="1229"/>
      <c r="F9" s="1229"/>
      <c r="G9" s="1229"/>
      <c r="H9" s="1229"/>
      <c r="I9" s="1229"/>
      <c r="J9" s="1229"/>
      <c r="K9" s="1229"/>
      <c r="L9" s="1229"/>
      <c r="M9" s="1229"/>
      <c r="N9" s="1229"/>
      <c r="O9" s="1229"/>
      <c r="P9" s="1229"/>
      <c r="Q9" s="1229"/>
      <c r="R9" s="1229"/>
      <c r="S9" s="1229"/>
      <c r="T9" s="1229"/>
      <c r="U9" s="1229"/>
      <c r="V9" s="1229"/>
      <c r="W9" s="1229"/>
      <c r="X9" s="1229"/>
      <c r="Y9" s="1229"/>
      <c r="Z9" s="1229"/>
      <c r="AA9" s="1229"/>
      <c r="AB9" s="1229"/>
      <c r="AC9" s="1229"/>
      <c r="AD9" s="1229"/>
      <c r="AE9" s="1229"/>
      <c r="AF9" s="572"/>
      <c r="AG9" s="572"/>
      <c r="AH9" s="572"/>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49.5" customHeight="1" x14ac:dyDescent="0.25">
      <c r="A11" s="124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48"/>
      <c r="C11" s="1248"/>
      <c r="D11" s="1248"/>
      <c r="E11" s="1248"/>
      <c r="F11" s="1248"/>
      <c r="G11" s="1248"/>
      <c r="H11" s="1248"/>
      <c r="I11" s="1248"/>
      <c r="J11" s="1248"/>
      <c r="K11" s="1248"/>
      <c r="L11" s="1248"/>
      <c r="M11" s="1248"/>
      <c r="N11" s="1248"/>
      <c r="O11" s="1248"/>
      <c r="P11" s="1248"/>
      <c r="Q11" s="1248"/>
      <c r="R11" s="1248"/>
      <c r="S11" s="1248"/>
      <c r="T11" s="1248"/>
      <c r="U11" s="1248"/>
      <c r="V11" s="1248"/>
      <c r="W11" s="1248"/>
      <c r="X11" s="1248"/>
      <c r="Y11" s="1248"/>
      <c r="Z11" s="1248"/>
      <c r="AA11" s="1248"/>
      <c r="AB11" s="1248"/>
      <c r="AC11" s="1248"/>
      <c r="AD11" s="1248"/>
      <c r="AE11" s="1248"/>
      <c r="AF11" s="1248"/>
      <c r="AG11" s="1248"/>
      <c r="AH11" s="1248"/>
      <c r="AI11" s="1248"/>
      <c r="AJ11" s="1248"/>
      <c r="AK11" s="1248"/>
      <c r="AL11" s="1248"/>
      <c r="AM11" s="1248"/>
    </row>
    <row r="12" spans="1:39" s="642" customFormat="1" ht="15" customHeight="1" x14ac:dyDescent="0.25">
      <c r="A12" s="1155" t="s">
        <v>7</v>
      </c>
      <c r="B12" s="1155"/>
      <c r="C12" s="1155"/>
      <c r="D12" s="1155"/>
      <c r="E12" s="1155"/>
      <c r="F12" s="1155"/>
      <c r="G12" s="1155"/>
      <c r="H12" s="1155"/>
      <c r="I12" s="1155"/>
      <c r="J12" s="1155"/>
      <c r="K12" s="1155"/>
      <c r="L12" s="1155"/>
      <c r="M12" s="1155"/>
      <c r="N12" s="1155"/>
      <c r="O12" s="1155"/>
      <c r="P12" s="1155"/>
      <c r="Q12" s="1155"/>
      <c r="R12" s="1155"/>
      <c r="S12" s="1155"/>
      <c r="T12" s="1155"/>
      <c r="U12" s="1155"/>
      <c r="V12" s="1155"/>
      <c r="W12" s="1155"/>
      <c r="X12" s="1155"/>
      <c r="Y12" s="1155"/>
      <c r="Z12" s="1155"/>
      <c r="AA12" s="1155"/>
      <c r="AB12" s="1155"/>
      <c r="AC12" s="1155"/>
      <c r="AD12" s="1155"/>
      <c r="AE12" s="1155"/>
      <c r="AF12" s="1155"/>
      <c r="AG12" s="1155"/>
      <c r="AH12" s="1155"/>
      <c r="AI12" s="1155"/>
      <c r="AJ12" s="1155"/>
      <c r="AK12" s="1155"/>
      <c r="AL12" s="1155"/>
      <c r="AM12" s="1155"/>
    </row>
    <row r="14" spans="1:39" ht="15.75" customHeight="1" x14ac:dyDescent="0.25">
      <c r="A14" s="1227" t="s">
        <v>1081</v>
      </c>
      <c r="B14" s="1227"/>
      <c r="C14" s="1227"/>
      <c r="D14" s="1227"/>
      <c r="E14" s="1227"/>
      <c r="F14" s="1227"/>
      <c r="G14" s="1227"/>
      <c r="H14" s="1227"/>
      <c r="I14" s="1227"/>
      <c r="J14" s="1227"/>
      <c r="K14" s="1227"/>
      <c r="L14" s="1227"/>
      <c r="M14" s="1227"/>
      <c r="N14" s="1227"/>
      <c r="O14" s="1227"/>
      <c r="P14" s="1227"/>
      <c r="Q14" s="1227"/>
      <c r="R14" s="1227"/>
      <c r="S14" s="1227"/>
      <c r="T14" s="1227"/>
      <c r="U14" s="1227"/>
      <c r="V14" s="1227"/>
      <c r="W14" s="1227"/>
      <c r="X14" s="1227"/>
      <c r="Y14" s="1227"/>
      <c r="Z14" s="1227"/>
      <c r="AA14" s="1227"/>
      <c r="AB14" s="1227"/>
      <c r="AC14" s="1227"/>
      <c r="AD14" s="1227"/>
      <c r="AE14" s="1227"/>
      <c r="AF14" s="1227"/>
      <c r="AG14" s="1227"/>
      <c r="AH14" s="1227"/>
      <c r="AI14" s="1227"/>
      <c r="AJ14" s="1227"/>
      <c r="AK14" s="1227"/>
      <c r="AL14" s="1227"/>
      <c r="AM14" s="1227"/>
    </row>
    <row r="17" spans="1:47" s="657" customFormat="1" ht="15" customHeight="1" x14ac:dyDescent="0.25">
      <c r="A17" s="1239" t="s">
        <v>888</v>
      </c>
      <c r="B17" s="1239" t="s">
        <v>201</v>
      </c>
      <c r="C17" s="1242" t="s">
        <v>200</v>
      </c>
      <c r="D17" s="1243"/>
      <c r="E17" s="1239" t="s">
        <v>1077</v>
      </c>
      <c r="F17" s="1242" t="s">
        <v>199</v>
      </c>
      <c r="G17" s="1246"/>
      <c r="H17" s="1243"/>
      <c r="I17" s="1238" t="s">
        <v>1070</v>
      </c>
      <c r="J17" s="1238"/>
      <c r="K17" s="1238"/>
      <c r="L17" s="1238"/>
      <c r="M17" s="1238" t="s">
        <v>1073</v>
      </c>
      <c r="N17" s="1238"/>
      <c r="O17" s="1238"/>
      <c r="P17" s="1238"/>
      <c r="Q17" s="1238" t="s">
        <v>1071</v>
      </c>
      <c r="R17" s="1238"/>
      <c r="S17" s="1238"/>
      <c r="T17" s="1238"/>
      <c r="U17" s="1238" t="s">
        <v>1072</v>
      </c>
      <c r="V17" s="1238"/>
      <c r="W17" s="1238"/>
      <c r="X17" s="1238"/>
      <c r="Y17" s="1238" t="s">
        <v>1074</v>
      </c>
      <c r="Z17" s="1238"/>
      <c r="AA17" s="1238"/>
      <c r="AB17" s="1238"/>
      <c r="AC17" s="1238" t="s">
        <v>1075</v>
      </c>
      <c r="AD17" s="1238"/>
      <c r="AE17" s="1238"/>
      <c r="AF17" s="1238"/>
      <c r="AG17" s="1238" t="s">
        <v>1076</v>
      </c>
      <c r="AH17" s="1238"/>
      <c r="AI17" s="1238"/>
      <c r="AJ17" s="1238"/>
      <c r="AK17" s="1242" t="s">
        <v>195</v>
      </c>
      <c r="AL17" s="1243"/>
      <c r="AM17" s="1238" t="s">
        <v>963</v>
      </c>
      <c r="AN17" s="656"/>
      <c r="AO17" s="656"/>
      <c r="AP17" s="656"/>
      <c r="AQ17" s="656"/>
      <c r="AR17" s="656"/>
      <c r="AS17" s="656"/>
      <c r="AT17" s="656"/>
      <c r="AU17" s="656"/>
    </row>
    <row r="18" spans="1:47" s="657" customFormat="1" ht="76.5" customHeight="1" x14ac:dyDescent="0.25">
      <c r="A18" s="1240"/>
      <c r="B18" s="1240"/>
      <c r="C18" s="1244"/>
      <c r="D18" s="1245"/>
      <c r="E18" s="1240"/>
      <c r="F18" s="1244"/>
      <c r="G18" s="1247"/>
      <c r="H18" s="1245"/>
      <c r="I18" s="1238" t="s">
        <v>964</v>
      </c>
      <c r="J18" s="1238"/>
      <c r="K18" s="1238" t="s">
        <v>965</v>
      </c>
      <c r="L18" s="1238"/>
      <c r="M18" s="1238" t="s">
        <v>964</v>
      </c>
      <c r="N18" s="1238"/>
      <c r="O18" s="1238" t="s">
        <v>966</v>
      </c>
      <c r="P18" s="1238"/>
      <c r="Q18" s="1238" t="s">
        <v>964</v>
      </c>
      <c r="R18" s="1238"/>
      <c r="S18" s="1238" t="s">
        <v>966</v>
      </c>
      <c r="T18" s="1238"/>
      <c r="U18" s="1238" t="s">
        <v>964</v>
      </c>
      <c r="V18" s="1238"/>
      <c r="W18" s="1238" t="s">
        <v>966</v>
      </c>
      <c r="X18" s="1238"/>
      <c r="Y18" s="1238" t="s">
        <v>964</v>
      </c>
      <c r="Z18" s="1238"/>
      <c r="AA18" s="1238" t="s">
        <v>966</v>
      </c>
      <c r="AB18" s="1238"/>
      <c r="AC18" s="1238" t="s">
        <v>964</v>
      </c>
      <c r="AD18" s="1238"/>
      <c r="AE18" s="1238" t="s">
        <v>966</v>
      </c>
      <c r="AF18" s="1238"/>
      <c r="AG18" s="1238" t="s">
        <v>964</v>
      </c>
      <c r="AH18" s="1238"/>
      <c r="AI18" s="1238" t="s">
        <v>966</v>
      </c>
      <c r="AJ18" s="1238"/>
      <c r="AK18" s="1244"/>
      <c r="AL18" s="1245"/>
      <c r="AM18" s="1238"/>
      <c r="AN18" s="656"/>
      <c r="AO18" s="656"/>
      <c r="AP18" s="656"/>
      <c r="AQ18" s="656"/>
      <c r="AR18" s="656"/>
      <c r="AS18" s="656"/>
      <c r="AT18" s="656"/>
      <c r="AU18" s="656"/>
    </row>
    <row r="19" spans="1:47" s="657" customFormat="1" ht="94.5" customHeight="1" x14ac:dyDescent="0.25">
      <c r="A19" s="1241"/>
      <c r="B19" s="1241"/>
      <c r="C19" s="658" t="s">
        <v>936</v>
      </c>
      <c r="D19" s="658" t="s">
        <v>937</v>
      </c>
      <c r="E19" s="1241"/>
      <c r="F19" s="658" t="s">
        <v>1078</v>
      </c>
      <c r="G19" s="658" t="s">
        <v>1079</v>
      </c>
      <c r="H19" s="658" t="s">
        <v>1080</v>
      </c>
      <c r="I19" s="658" t="s">
        <v>967</v>
      </c>
      <c r="J19" s="658" t="s">
        <v>968</v>
      </c>
      <c r="K19" s="658" t="s">
        <v>967</v>
      </c>
      <c r="L19" s="658" t="s">
        <v>968</v>
      </c>
      <c r="M19" s="658" t="s">
        <v>967</v>
      </c>
      <c r="N19" s="658" t="s">
        <v>968</v>
      </c>
      <c r="O19" s="658" t="s">
        <v>967</v>
      </c>
      <c r="P19" s="658" t="s">
        <v>968</v>
      </c>
      <c r="Q19" s="658" t="s">
        <v>967</v>
      </c>
      <c r="R19" s="658" t="s">
        <v>968</v>
      </c>
      <c r="S19" s="658" t="s">
        <v>967</v>
      </c>
      <c r="T19" s="658" t="s">
        <v>968</v>
      </c>
      <c r="U19" s="658" t="s">
        <v>967</v>
      </c>
      <c r="V19" s="658" t="s">
        <v>968</v>
      </c>
      <c r="W19" s="658" t="s">
        <v>967</v>
      </c>
      <c r="X19" s="658" t="s">
        <v>968</v>
      </c>
      <c r="Y19" s="658" t="s">
        <v>967</v>
      </c>
      <c r="Z19" s="658" t="s">
        <v>968</v>
      </c>
      <c r="AA19" s="658" t="s">
        <v>967</v>
      </c>
      <c r="AB19" s="658" t="s">
        <v>968</v>
      </c>
      <c r="AC19" s="658" t="s">
        <v>967</v>
      </c>
      <c r="AD19" s="658" t="s">
        <v>968</v>
      </c>
      <c r="AE19" s="658" t="s">
        <v>967</v>
      </c>
      <c r="AF19" s="658" t="s">
        <v>968</v>
      </c>
      <c r="AG19" s="658" t="s">
        <v>967</v>
      </c>
      <c r="AH19" s="658" t="s">
        <v>968</v>
      </c>
      <c r="AI19" s="658" t="s">
        <v>967</v>
      </c>
      <c r="AJ19" s="658" t="s">
        <v>968</v>
      </c>
      <c r="AK19" s="658" t="s">
        <v>3</v>
      </c>
      <c r="AL19" s="658" t="s">
        <v>190</v>
      </c>
      <c r="AM19" s="1238"/>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63" x14ac:dyDescent="0.25">
      <c r="A21" s="1001">
        <v>1</v>
      </c>
      <c r="B21" s="1001" t="s">
        <v>938</v>
      </c>
      <c r="C21" s="1002">
        <f>SUM(C22:C25)</f>
        <v>0.79985057999999987</v>
      </c>
      <c r="D21" s="1002">
        <f>SUM(D22:D25)</f>
        <v>0.75186000000000008</v>
      </c>
      <c r="E21" s="1003">
        <f t="shared" ref="E21:AJ21" si="0">SUM(E22:E25)</f>
        <v>0</v>
      </c>
      <c r="F21" s="1003">
        <f t="shared" si="0"/>
        <v>0</v>
      </c>
      <c r="G21" s="1003">
        <f t="shared" si="0"/>
        <v>0</v>
      </c>
      <c r="H21" s="1003">
        <f t="shared" si="0"/>
        <v>0</v>
      </c>
      <c r="I21" s="1003">
        <f t="shared" si="0"/>
        <v>0</v>
      </c>
      <c r="J21" s="1003">
        <f t="shared" si="0"/>
        <v>0</v>
      </c>
      <c r="K21" s="1003">
        <f t="shared" si="0"/>
        <v>0</v>
      </c>
      <c r="L21" s="1003">
        <f t="shared" si="0"/>
        <v>0</v>
      </c>
      <c r="M21" s="1003">
        <f t="shared" si="0"/>
        <v>0</v>
      </c>
      <c r="N21" s="1003">
        <f t="shared" si="0"/>
        <v>0</v>
      </c>
      <c r="O21" s="1003">
        <f t="shared" si="0"/>
        <v>0</v>
      </c>
      <c r="P21" s="1003">
        <f t="shared" si="0"/>
        <v>0</v>
      </c>
      <c r="Q21" s="1002">
        <f t="shared" si="0"/>
        <v>0.79985057999999987</v>
      </c>
      <c r="R21" s="1002">
        <f t="shared" si="0"/>
        <v>0.79985057999999987</v>
      </c>
      <c r="S21" s="1002">
        <f t="shared" ref="S21" si="1">SUM(S22:S25)</f>
        <v>0.75186000000000008</v>
      </c>
      <c r="T21" s="1002">
        <f t="shared" si="0"/>
        <v>0.75186000000000008</v>
      </c>
      <c r="U21" s="1003">
        <f t="shared" si="0"/>
        <v>0</v>
      </c>
      <c r="V21" s="1003">
        <f t="shared" si="0"/>
        <v>0</v>
      </c>
      <c r="W21" s="1003">
        <f t="shared" si="0"/>
        <v>0</v>
      </c>
      <c r="X21" s="1003">
        <f t="shared" si="0"/>
        <v>0</v>
      </c>
      <c r="Y21" s="1003">
        <f t="shared" si="0"/>
        <v>0</v>
      </c>
      <c r="Z21" s="1003">
        <f t="shared" si="0"/>
        <v>0</v>
      </c>
      <c r="AA21" s="1003">
        <f t="shared" si="0"/>
        <v>0</v>
      </c>
      <c r="AB21" s="1003">
        <f t="shared" si="0"/>
        <v>0</v>
      </c>
      <c r="AC21" s="1003">
        <f t="shared" si="0"/>
        <v>0</v>
      </c>
      <c r="AD21" s="1003">
        <f t="shared" si="0"/>
        <v>0</v>
      </c>
      <c r="AE21" s="1003">
        <f t="shared" si="0"/>
        <v>0</v>
      </c>
      <c r="AF21" s="1003">
        <f t="shared" si="0"/>
        <v>0</v>
      </c>
      <c r="AG21" s="1003">
        <f t="shared" si="0"/>
        <v>0</v>
      </c>
      <c r="AH21" s="1003">
        <f t="shared" si="0"/>
        <v>0</v>
      </c>
      <c r="AI21" s="1003">
        <f t="shared" si="0"/>
        <v>0</v>
      </c>
      <c r="AJ21" s="1003">
        <f t="shared" si="0"/>
        <v>0</v>
      </c>
      <c r="AK21" s="1007">
        <f>SUM(Q21,U21,Y21,AC21,AG21)</f>
        <v>0.79985057999999987</v>
      </c>
      <c r="AL21" s="1007">
        <f>SUM(AL22:AL25)</f>
        <v>0.75186000000000008</v>
      </c>
      <c r="AM21" s="1004" t="s">
        <v>488</v>
      </c>
    </row>
    <row r="22" spans="1:47" x14ac:dyDescent="0.25">
      <c r="A22" s="655" t="s">
        <v>188</v>
      </c>
      <c r="B22" s="647" t="s">
        <v>187</v>
      </c>
      <c r="C22" s="646" t="s">
        <v>488</v>
      </c>
      <c r="D22" s="101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1016" t="str">
        <f>D22</f>
        <v>нд</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646" t="s">
        <v>488</v>
      </c>
      <c r="AL22" s="780">
        <f>SUM(S22,W22,AA22,AE22,AI22)</f>
        <v>0</v>
      </c>
      <c r="AM22" s="660" t="s">
        <v>488</v>
      </c>
      <c r="AN22" s="654"/>
      <c r="AO22" s="654"/>
      <c r="AP22" s="654"/>
      <c r="AQ22" s="654"/>
      <c r="AR22" s="654"/>
      <c r="AS22" s="654"/>
      <c r="AT22" s="654"/>
      <c r="AU22" s="654"/>
    </row>
    <row r="23" spans="1:47" x14ac:dyDescent="0.25">
      <c r="A23" s="655" t="s">
        <v>186</v>
      </c>
      <c r="B23" s="647" t="s">
        <v>185</v>
      </c>
      <c r="C23" s="646" t="s">
        <v>488</v>
      </c>
      <c r="D23" s="101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1016" t="str">
        <f t="shared" ref="S23:S25" si="2">D23</f>
        <v>нд</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646" t="s">
        <v>488</v>
      </c>
      <c r="AL23" s="780">
        <f t="shared" ref="AL23:AL25" si="3">SUM(S23,W23,AA23,AE23,AI23)</f>
        <v>0</v>
      </c>
      <c r="AM23" s="660" t="s">
        <v>488</v>
      </c>
    </row>
    <row r="24" spans="1:47" ht="31.5" x14ac:dyDescent="0.25">
      <c r="A24" s="655" t="s">
        <v>184</v>
      </c>
      <c r="B24" s="647" t="s">
        <v>395</v>
      </c>
      <c r="C24" s="1013">
        <f>C26*1.2</f>
        <v>0.79985057999999987</v>
      </c>
      <c r="D24" s="1013">
        <f>D26*1.2</f>
        <v>0.75186000000000008</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08">
        <f>C24</f>
        <v>0.79985057999999987</v>
      </c>
      <c r="R24" s="780">
        <f>Q24</f>
        <v>0.79985057999999987</v>
      </c>
      <c r="S24" s="780">
        <f>S26*1.2</f>
        <v>0.75186000000000008</v>
      </c>
      <c r="T24" s="780">
        <f>S24</f>
        <v>0.75186000000000008</v>
      </c>
      <c r="U24" s="646" t="s">
        <v>488</v>
      </c>
      <c r="V24" s="646" t="s">
        <v>488</v>
      </c>
      <c r="W24" s="646" t="s">
        <v>488</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08">
        <f t="shared" ref="AK24:AK82" si="4">SUM(Q24,U24,Y24,AC24,AG24)</f>
        <v>0.79985057999999987</v>
      </c>
      <c r="AL24" s="780">
        <f t="shared" si="3"/>
        <v>0.75186000000000008</v>
      </c>
      <c r="AM24" s="660" t="s">
        <v>488</v>
      </c>
    </row>
    <row r="25" spans="1:47" x14ac:dyDescent="0.25">
      <c r="A25" s="655" t="s">
        <v>183</v>
      </c>
      <c r="B25" s="647" t="s">
        <v>180</v>
      </c>
      <c r="C25" s="646" t="s">
        <v>488</v>
      </c>
      <c r="D25" s="1016"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81" t="str">
        <f>C25</f>
        <v>нд</v>
      </c>
      <c r="R25" s="646" t="s">
        <v>488</v>
      </c>
      <c r="S25" s="1016" t="str">
        <f t="shared" si="2"/>
        <v>нд</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660">
        <f t="shared" si="4"/>
        <v>0</v>
      </c>
      <c r="AL25" s="780">
        <f t="shared" si="3"/>
        <v>0</v>
      </c>
      <c r="AM25" s="660" t="s">
        <v>488</v>
      </c>
    </row>
    <row r="26" spans="1:47" ht="47.25" x14ac:dyDescent="0.25">
      <c r="A26" s="1001">
        <v>2</v>
      </c>
      <c r="B26" s="1001" t="s">
        <v>939</v>
      </c>
      <c r="C26" s="1002">
        <f>SUM(C27:C30)</f>
        <v>0.66654214999999994</v>
      </c>
      <c r="D26" s="1002">
        <f>SUM(D27:D30)</f>
        <v>0.62655000000000005</v>
      </c>
      <c r="E26" s="1005">
        <f t="shared" ref="E26:AJ26" si="5">SUM(E27:E30)</f>
        <v>0</v>
      </c>
      <c r="F26" s="1005">
        <f t="shared" si="5"/>
        <v>0</v>
      </c>
      <c r="G26" s="1005">
        <f t="shared" si="5"/>
        <v>0</v>
      </c>
      <c r="H26" s="1005">
        <f t="shared" si="5"/>
        <v>0</v>
      </c>
      <c r="I26" s="1005">
        <f t="shared" si="5"/>
        <v>0</v>
      </c>
      <c r="J26" s="1005">
        <f t="shared" si="5"/>
        <v>0</v>
      </c>
      <c r="K26" s="1005">
        <f t="shared" si="5"/>
        <v>0</v>
      </c>
      <c r="L26" s="1005">
        <f t="shared" si="5"/>
        <v>0</v>
      </c>
      <c r="M26" s="1005">
        <f t="shared" si="5"/>
        <v>0</v>
      </c>
      <c r="N26" s="1005">
        <f t="shared" si="5"/>
        <v>0</v>
      </c>
      <c r="O26" s="1005">
        <f t="shared" si="5"/>
        <v>0</v>
      </c>
      <c r="P26" s="1005">
        <f t="shared" si="5"/>
        <v>0</v>
      </c>
      <c r="Q26" s="1002">
        <f t="shared" si="5"/>
        <v>0.66654214999999994</v>
      </c>
      <c r="R26" s="1005">
        <f t="shared" si="5"/>
        <v>0.66654214999999994</v>
      </c>
      <c r="S26" s="1002">
        <f t="shared" ref="S26" si="6">SUM(S27:S30)</f>
        <v>0.62655000000000005</v>
      </c>
      <c r="T26" s="1002">
        <f t="shared" si="5"/>
        <v>0.62655000000000005</v>
      </c>
      <c r="U26" s="1005">
        <f t="shared" si="5"/>
        <v>0</v>
      </c>
      <c r="V26" s="1005">
        <f t="shared" si="5"/>
        <v>0</v>
      </c>
      <c r="W26" s="1005">
        <f t="shared" si="5"/>
        <v>0</v>
      </c>
      <c r="X26" s="1005">
        <f t="shared" si="5"/>
        <v>0</v>
      </c>
      <c r="Y26" s="1005">
        <f t="shared" si="5"/>
        <v>0</v>
      </c>
      <c r="Z26" s="1005">
        <f t="shared" si="5"/>
        <v>0</v>
      </c>
      <c r="AA26" s="1005">
        <f t="shared" si="5"/>
        <v>0</v>
      </c>
      <c r="AB26" s="1005">
        <f t="shared" si="5"/>
        <v>0</v>
      </c>
      <c r="AC26" s="1005">
        <f t="shared" si="5"/>
        <v>0</v>
      </c>
      <c r="AD26" s="1005">
        <f t="shared" si="5"/>
        <v>0</v>
      </c>
      <c r="AE26" s="1005">
        <f t="shared" si="5"/>
        <v>0</v>
      </c>
      <c r="AF26" s="1005">
        <f t="shared" si="5"/>
        <v>0</v>
      </c>
      <c r="AG26" s="1005">
        <f t="shared" si="5"/>
        <v>0</v>
      </c>
      <c r="AH26" s="1005">
        <f t="shared" si="5"/>
        <v>0</v>
      </c>
      <c r="AI26" s="1005">
        <f t="shared" si="5"/>
        <v>0</v>
      </c>
      <c r="AJ26" s="1005">
        <f t="shared" si="5"/>
        <v>0</v>
      </c>
      <c r="AK26" s="1007">
        <f t="shared" si="4"/>
        <v>0.66654214999999994</v>
      </c>
      <c r="AL26" s="1007">
        <f>SUM(AL27:AL30)</f>
        <v>0.62655000000000005</v>
      </c>
      <c r="AM26" s="1006" t="s">
        <v>488</v>
      </c>
    </row>
    <row r="27" spans="1:47" x14ac:dyDescent="0.25">
      <c r="A27" s="655" t="s">
        <v>178</v>
      </c>
      <c r="B27" s="647" t="s">
        <v>177</v>
      </c>
      <c r="C27" s="779">
        <v>0</v>
      </c>
      <c r="D27" s="779">
        <v>0</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08">
        <f>C27</f>
        <v>0</v>
      </c>
      <c r="R27" s="780">
        <f>Q27</f>
        <v>0</v>
      </c>
      <c r="S27" s="1008">
        <f>D27</f>
        <v>0</v>
      </c>
      <c r="T27" s="780">
        <f>S27</f>
        <v>0</v>
      </c>
      <c r="U27" s="646"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660">
        <f t="shared" si="4"/>
        <v>0</v>
      </c>
      <c r="AL27" s="780">
        <f>SUM(S27,W27,AA27,AE27,AI27)</f>
        <v>0</v>
      </c>
      <c r="AM27" s="660" t="s">
        <v>488</v>
      </c>
    </row>
    <row r="28" spans="1:47" x14ac:dyDescent="0.25">
      <c r="A28" s="655" t="s">
        <v>176</v>
      </c>
      <c r="B28" s="647" t="s">
        <v>175</v>
      </c>
      <c r="C28" s="780">
        <v>0.66249334999999998</v>
      </c>
      <c r="D28" s="780">
        <v>0.62526000000000004</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08">
        <f t="shared" ref="Q28:Q30" si="7">C28</f>
        <v>0.66249334999999998</v>
      </c>
      <c r="R28" s="780">
        <f t="shared" ref="R28:R30" si="8">Q28</f>
        <v>0.66249334999999998</v>
      </c>
      <c r="S28" s="1008">
        <v>0.62526000000000004</v>
      </c>
      <c r="T28" s="780">
        <f t="shared" ref="T28:T30" si="9">S28</f>
        <v>0.62526000000000004</v>
      </c>
      <c r="U28" s="646" t="s">
        <v>488</v>
      </c>
      <c r="V28" s="646" t="s">
        <v>488</v>
      </c>
      <c r="W28" s="646" t="s">
        <v>488</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660">
        <f t="shared" ref="AK28:AK30" si="10">SUM(Q28,U28,Y28,AC28,AG28)</f>
        <v>0.66249334999999998</v>
      </c>
      <c r="AL28" s="780">
        <f t="shared" ref="AL28:AL30" si="11">SUM(S28,W28,AA28,AE28,AI28)</f>
        <v>0.62526000000000004</v>
      </c>
      <c r="AM28" s="660" t="s">
        <v>488</v>
      </c>
    </row>
    <row r="29" spans="1:47" x14ac:dyDescent="0.25">
      <c r="A29" s="655" t="s">
        <v>174</v>
      </c>
      <c r="B29" s="647" t="s">
        <v>173</v>
      </c>
      <c r="C29" s="779">
        <v>0</v>
      </c>
      <c r="D29" s="779">
        <v>0</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08">
        <f t="shared" si="7"/>
        <v>0</v>
      </c>
      <c r="R29" s="780">
        <f t="shared" si="8"/>
        <v>0</v>
      </c>
      <c r="S29" s="1008">
        <v>0</v>
      </c>
      <c r="T29" s="780">
        <f t="shared" si="9"/>
        <v>0</v>
      </c>
      <c r="U29" s="646" t="s">
        <v>488</v>
      </c>
      <c r="V29" s="646" t="s">
        <v>488</v>
      </c>
      <c r="W29" s="646" t="s">
        <v>488</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660">
        <f t="shared" si="10"/>
        <v>0</v>
      </c>
      <c r="AL29" s="780">
        <f t="shared" si="11"/>
        <v>0</v>
      </c>
      <c r="AM29" s="660" t="s">
        <v>488</v>
      </c>
    </row>
    <row r="30" spans="1:47" x14ac:dyDescent="0.25">
      <c r="A30" s="655" t="s">
        <v>172</v>
      </c>
      <c r="B30" s="647" t="s">
        <v>171</v>
      </c>
      <c r="C30" s="780">
        <v>4.0488E-3</v>
      </c>
      <c r="D30" s="780">
        <v>1.2899999999999999E-3</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08">
        <f t="shared" si="7"/>
        <v>4.0488E-3</v>
      </c>
      <c r="R30" s="780">
        <f t="shared" si="8"/>
        <v>4.0488E-3</v>
      </c>
      <c r="S30" s="1008">
        <v>1.2899999999999999E-3</v>
      </c>
      <c r="T30" s="780">
        <f t="shared" si="9"/>
        <v>1.2899999999999999E-3</v>
      </c>
      <c r="U30" s="646" t="s">
        <v>488</v>
      </c>
      <c r="V30" s="646" t="s">
        <v>488</v>
      </c>
      <c r="W30" s="646" t="s">
        <v>488</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660">
        <f t="shared" si="10"/>
        <v>4.0488E-3</v>
      </c>
      <c r="AL30" s="780">
        <f t="shared" si="11"/>
        <v>1.2899999999999999E-3</v>
      </c>
      <c r="AM30" s="660" t="s">
        <v>488</v>
      </c>
    </row>
    <row r="31" spans="1:47" s="1017" customFormat="1" ht="78.75" x14ac:dyDescent="0.25">
      <c r="A31" s="997">
        <v>3</v>
      </c>
      <c r="B31" s="997" t="s">
        <v>940</v>
      </c>
      <c r="C31" s="998" t="s">
        <v>488</v>
      </c>
      <c r="D31" s="998" t="s">
        <v>488</v>
      </c>
      <c r="E31" s="998" t="s">
        <v>488</v>
      </c>
      <c r="F31" s="998" t="s">
        <v>488</v>
      </c>
      <c r="G31" s="998" t="s">
        <v>488</v>
      </c>
      <c r="H31" s="998" t="s">
        <v>488</v>
      </c>
      <c r="I31" s="998" t="s">
        <v>488</v>
      </c>
      <c r="J31" s="998" t="s">
        <v>488</v>
      </c>
      <c r="K31" s="998" t="s">
        <v>488</v>
      </c>
      <c r="L31" s="998" t="s">
        <v>488</v>
      </c>
      <c r="M31" s="998" t="s">
        <v>488</v>
      </c>
      <c r="N31" s="998" t="s">
        <v>488</v>
      </c>
      <c r="O31" s="998" t="s">
        <v>488</v>
      </c>
      <c r="P31" s="998" t="s">
        <v>488</v>
      </c>
      <c r="Q31" s="998" t="s">
        <v>488</v>
      </c>
      <c r="R31" s="998" t="s">
        <v>488</v>
      </c>
      <c r="S31" s="998" t="s">
        <v>488</v>
      </c>
      <c r="T31" s="998" t="s">
        <v>488</v>
      </c>
      <c r="U31" s="998" t="s">
        <v>488</v>
      </c>
      <c r="V31" s="998" t="s">
        <v>488</v>
      </c>
      <c r="W31" s="998" t="s">
        <v>488</v>
      </c>
      <c r="X31" s="998" t="s">
        <v>488</v>
      </c>
      <c r="Y31" s="998" t="s">
        <v>488</v>
      </c>
      <c r="Z31" s="998" t="s">
        <v>488</v>
      </c>
      <c r="AA31" s="998" t="s">
        <v>488</v>
      </c>
      <c r="AB31" s="998" t="s">
        <v>488</v>
      </c>
      <c r="AC31" s="998" t="s">
        <v>488</v>
      </c>
      <c r="AD31" s="998" t="s">
        <v>488</v>
      </c>
      <c r="AE31" s="998" t="s">
        <v>488</v>
      </c>
      <c r="AF31" s="998" t="s">
        <v>488</v>
      </c>
      <c r="AG31" s="998" t="s">
        <v>488</v>
      </c>
      <c r="AH31" s="998" t="s">
        <v>488</v>
      </c>
      <c r="AI31" s="998" t="s">
        <v>488</v>
      </c>
      <c r="AJ31" s="998" t="s">
        <v>488</v>
      </c>
      <c r="AK31" s="998" t="s">
        <v>488</v>
      </c>
      <c r="AL31" s="1000" t="s">
        <v>488</v>
      </c>
      <c r="AM31" s="1000" t="s">
        <v>488</v>
      </c>
    </row>
    <row r="32" spans="1:47" x14ac:dyDescent="0.25">
      <c r="A32" s="655" t="s">
        <v>169</v>
      </c>
      <c r="B32" s="647" t="s">
        <v>177</v>
      </c>
      <c r="C32" s="646" t="s">
        <v>488</v>
      </c>
      <c r="D32" s="101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101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60">
        <f t="shared" ref="AK32" si="12">SUM(Q32,U32,Y32,AC32,AG32)</f>
        <v>0</v>
      </c>
      <c r="AL32" s="780">
        <f>SUM(S32,W32,AA32,AE32,AI32)</f>
        <v>0</v>
      </c>
      <c r="AM32" s="660" t="s">
        <v>488</v>
      </c>
    </row>
    <row r="33" spans="1:39" x14ac:dyDescent="0.25">
      <c r="A33" s="655" t="s">
        <v>167</v>
      </c>
      <c r="B33" s="647" t="s">
        <v>175</v>
      </c>
      <c r="C33" s="646" t="s">
        <v>488</v>
      </c>
      <c r="D33" s="101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101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60">
        <f t="shared" ref="AK33:AK35" si="13">SUM(Q33,U33,Y33,AC33,AG33)</f>
        <v>0</v>
      </c>
      <c r="AL33" s="780">
        <f t="shared" ref="AL33:AL35" si="14">SUM(S33,W33,AA33,AE33,AI33)</f>
        <v>0</v>
      </c>
      <c r="AM33" s="660" t="s">
        <v>488</v>
      </c>
    </row>
    <row r="34" spans="1:39" x14ac:dyDescent="0.25">
      <c r="A34" s="655" t="s">
        <v>166</v>
      </c>
      <c r="B34" s="647" t="s">
        <v>173</v>
      </c>
      <c r="C34" s="646" t="s">
        <v>488</v>
      </c>
      <c r="D34" s="101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101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60">
        <f t="shared" si="13"/>
        <v>0</v>
      </c>
      <c r="AL34" s="780">
        <f t="shared" si="14"/>
        <v>0</v>
      </c>
      <c r="AM34" s="660" t="s">
        <v>488</v>
      </c>
    </row>
    <row r="35" spans="1:39" x14ac:dyDescent="0.25">
      <c r="A35" s="655" t="s">
        <v>165</v>
      </c>
      <c r="B35" s="647" t="s">
        <v>171</v>
      </c>
      <c r="C35" s="646" t="s">
        <v>488</v>
      </c>
      <c r="D35" s="101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101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60">
        <f t="shared" si="13"/>
        <v>0</v>
      </c>
      <c r="AL35" s="780">
        <f t="shared" si="14"/>
        <v>0</v>
      </c>
      <c r="AM35" s="660" t="s">
        <v>488</v>
      </c>
    </row>
    <row r="36" spans="1:39" ht="47.25" x14ac:dyDescent="0.25">
      <c r="A36" s="997">
        <v>4</v>
      </c>
      <c r="B36" s="997" t="s">
        <v>941</v>
      </c>
      <c r="C36" s="997"/>
      <c r="D36" s="997"/>
      <c r="E36" s="998"/>
      <c r="F36" s="998"/>
      <c r="G36" s="998"/>
      <c r="H36" s="998"/>
      <c r="I36" s="998"/>
      <c r="J36" s="998"/>
      <c r="K36" s="998"/>
      <c r="L36" s="998"/>
      <c r="M36" s="998"/>
      <c r="N36" s="998"/>
      <c r="O36" s="998"/>
      <c r="P36" s="998"/>
      <c r="Q36" s="999"/>
      <c r="R36" s="998"/>
      <c r="S36" s="999"/>
      <c r="T36" s="998"/>
      <c r="U36" s="998"/>
      <c r="V36" s="998"/>
      <c r="W36" s="998"/>
      <c r="X36" s="998"/>
      <c r="Y36" s="998"/>
      <c r="Z36" s="998"/>
      <c r="AA36" s="998"/>
      <c r="AB36" s="998"/>
      <c r="AC36" s="998"/>
      <c r="AD36" s="998"/>
      <c r="AE36" s="998"/>
      <c r="AF36" s="998"/>
      <c r="AG36" s="998"/>
      <c r="AH36" s="998"/>
      <c r="AI36" s="998"/>
      <c r="AJ36" s="998"/>
      <c r="AK36" s="1000"/>
      <c r="AL36" s="1000"/>
      <c r="AM36" s="1000"/>
    </row>
    <row r="37" spans="1:39" x14ac:dyDescent="0.25">
      <c r="A37" s="655" t="s">
        <v>160</v>
      </c>
      <c r="B37" s="647" t="s">
        <v>942</v>
      </c>
      <c r="C37" s="646" t="s">
        <v>488</v>
      </c>
      <c r="D37" s="101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60" t="str">
        <f>E37</f>
        <v>нд</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ref="AK37" si="15">SUM(Q37,U37,Y37,AC37,AG37)</f>
        <v>0</v>
      </c>
      <c r="AL37" s="780">
        <f>SUM(S37,W37,AA37,AE37,AI37)</f>
        <v>0</v>
      </c>
      <c r="AM37" s="660" t="s">
        <v>488</v>
      </c>
    </row>
    <row r="38" spans="1:39" x14ac:dyDescent="0.25">
      <c r="A38" s="655" t="s">
        <v>158</v>
      </c>
      <c r="B38" s="647" t="s">
        <v>943</v>
      </c>
      <c r="C38" s="1012" t="s">
        <v>488</v>
      </c>
      <c r="D38" s="101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101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60">
        <f t="shared" ref="AK38:AK51" si="16">SUM(Q38,U38,Y38,AC38,AG38)</f>
        <v>0</v>
      </c>
      <c r="AL38" s="780">
        <f t="shared" ref="AL38:AL51" si="17">SUM(S38,W38,AA38,AE38,AI38)</f>
        <v>0</v>
      </c>
      <c r="AM38" s="660" t="s">
        <v>488</v>
      </c>
    </row>
    <row r="39" spans="1:39" x14ac:dyDescent="0.25">
      <c r="A39" s="655" t="s">
        <v>156</v>
      </c>
      <c r="B39" s="647" t="s">
        <v>155</v>
      </c>
      <c r="C39" s="1012" t="s">
        <v>488</v>
      </c>
      <c r="D39" s="101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101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60">
        <f t="shared" si="16"/>
        <v>0</v>
      </c>
      <c r="AL39" s="780">
        <f t="shared" si="17"/>
        <v>0</v>
      </c>
      <c r="AM39" s="660" t="s">
        <v>488</v>
      </c>
    </row>
    <row r="40" spans="1:39" ht="31.5" x14ac:dyDescent="0.25">
      <c r="A40" s="655" t="s">
        <v>154</v>
      </c>
      <c r="B40" s="647" t="s">
        <v>944</v>
      </c>
      <c r="C40" s="1012" t="s">
        <v>488</v>
      </c>
      <c r="D40" s="101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60" t="str">
        <f>E40</f>
        <v>нд</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16"/>
        <v>0</v>
      </c>
      <c r="AL40" s="780">
        <f t="shared" si="17"/>
        <v>0</v>
      </c>
      <c r="AM40" s="660" t="s">
        <v>488</v>
      </c>
    </row>
    <row r="41" spans="1:39" ht="31.5" x14ac:dyDescent="0.25">
      <c r="A41" s="655" t="s">
        <v>152</v>
      </c>
      <c r="B41" s="647" t="s">
        <v>945</v>
      </c>
      <c r="C41" s="1012" t="s">
        <v>488</v>
      </c>
      <c r="D41" s="101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S42" si="18">C41</f>
        <v>нд</v>
      </c>
      <c r="R41" s="646" t="s">
        <v>488</v>
      </c>
      <c r="S41" s="660" t="str">
        <f t="shared" si="18"/>
        <v>нд</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16"/>
        <v>0</v>
      </c>
      <c r="AL41" s="780">
        <f t="shared" si="17"/>
        <v>0</v>
      </c>
      <c r="AM41" s="660" t="s">
        <v>488</v>
      </c>
    </row>
    <row r="42" spans="1:39" x14ac:dyDescent="0.25">
      <c r="A42" s="655" t="s">
        <v>150</v>
      </c>
      <c r="B42" s="647" t="s">
        <v>946</v>
      </c>
      <c r="C42" s="1012" t="s">
        <v>488</v>
      </c>
      <c r="D42" s="1016" t="s">
        <v>488</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tr">
        <f t="shared" si="18"/>
        <v>нд</v>
      </c>
      <c r="R42" s="646" t="s">
        <v>488</v>
      </c>
      <c r="S42" s="660" t="str">
        <f t="shared" si="18"/>
        <v>нд</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16"/>
        <v>0</v>
      </c>
      <c r="AL42" s="780">
        <f t="shared" si="17"/>
        <v>0</v>
      </c>
      <c r="AM42" s="660" t="s">
        <v>488</v>
      </c>
    </row>
    <row r="43" spans="1:39" x14ac:dyDescent="0.25">
      <c r="A43" s="655" t="s">
        <v>148</v>
      </c>
      <c r="B43" s="647" t="s">
        <v>947</v>
      </c>
      <c r="C43" s="1012" t="s">
        <v>488</v>
      </c>
      <c r="D43" s="101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101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60">
        <f t="shared" si="16"/>
        <v>0</v>
      </c>
      <c r="AL43" s="780">
        <f t="shared" si="17"/>
        <v>0</v>
      </c>
      <c r="AM43" s="660" t="s">
        <v>488</v>
      </c>
    </row>
    <row r="44" spans="1:39" x14ac:dyDescent="0.25">
      <c r="A44" s="655" t="s">
        <v>1043</v>
      </c>
      <c r="B44" s="647" t="s">
        <v>948</v>
      </c>
      <c r="C44" s="1012" t="s">
        <v>488</v>
      </c>
      <c r="D44" s="101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101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60">
        <f t="shared" si="16"/>
        <v>0</v>
      </c>
      <c r="AL44" s="780">
        <f t="shared" si="17"/>
        <v>0</v>
      </c>
      <c r="AM44" s="660" t="s">
        <v>488</v>
      </c>
    </row>
    <row r="45" spans="1:39" x14ac:dyDescent="0.25">
      <c r="A45" s="655" t="s">
        <v>1044</v>
      </c>
      <c r="B45" s="647" t="s">
        <v>949</v>
      </c>
      <c r="C45" s="1012" t="s">
        <v>488</v>
      </c>
      <c r="D45" s="101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101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60">
        <f t="shared" si="16"/>
        <v>0</v>
      </c>
      <c r="AL45" s="780">
        <f t="shared" si="17"/>
        <v>0</v>
      </c>
      <c r="AM45" s="660" t="s">
        <v>488</v>
      </c>
    </row>
    <row r="46" spans="1:39" x14ac:dyDescent="0.25">
      <c r="A46" s="655" t="s">
        <v>1045</v>
      </c>
      <c r="B46" s="647" t="s">
        <v>950</v>
      </c>
      <c r="C46" s="1012" t="s">
        <v>488</v>
      </c>
      <c r="D46" s="101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101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60">
        <f t="shared" si="16"/>
        <v>0</v>
      </c>
      <c r="AL46" s="780">
        <f t="shared" si="17"/>
        <v>0</v>
      </c>
      <c r="AM46" s="660" t="s">
        <v>488</v>
      </c>
    </row>
    <row r="47" spans="1:39" x14ac:dyDescent="0.25">
      <c r="A47" s="655" t="s">
        <v>1046</v>
      </c>
      <c r="B47" s="647" t="s">
        <v>951</v>
      </c>
      <c r="C47" s="1012" t="s">
        <v>488</v>
      </c>
      <c r="D47" s="101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101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60">
        <f t="shared" si="16"/>
        <v>0</v>
      </c>
      <c r="AL47" s="780">
        <f t="shared" si="17"/>
        <v>0</v>
      </c>
      <c r="AM47" s="660" t="s">
        <v>488</v>
      </c>
    </row>
    <row r="48" spans="1:39" x14ac:dyDescent="0.25">
      <c r="A48" s="655" t="s">
        <v>1047</v>
      </c>
      <c r="B48" s="647" t="s">
        <v>952</v>
      </c>
      <c r="C48" s="646" t="s">
        <v>488</v>
      </c>
      <c r="D48" s="101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101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60">
        <f t="shared" si="16"/>
        <v>0</v>
      </c>
      <c r="AL48" s="780">
        <f t="shared" si="17"/>
        <v>0</v>
      </c>
      <c r="AM48" s="660" t="s">
        <v>488</v>
      </c>
    </row>
    <row r="49" spans="1:39" x14ac:dyDescent="0.25">
      <c r="A49" s="655" t="s">
        <v>1048</v>
      </c>
      <c r="B49" s="647" t="s">
        <v>953</v>
      </c>
      <c r="C49" s="646" t="s">
        <v>488</v>
      </c>
      <c r="D49" s="101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101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60">
        <f t="shared" si="16"/>
        <v>0</v>
      </c>
      <c r="AL49" s="780">
        <f t="shared" si="17"/>
        <v>0</v>
      </c>
      <c r="AM49" s="660" t="s">
        <v>488</v>
      </c>
    </row>
    <row r="50" spans="1:39" x14ac:dyDescent="0.25">
      <c r="A50" s="655" t="s">
        <v>1049</v>
      </c>
      <c r="B50" s="647" t="s">
        <v>954</v>
      </c>
      <c r="C50" s="646" t="s">
        <v>488</v>
      </c>
      <c r="D50" s="101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101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60">
        <f t="shared" si="16"/>
        <v>0</v>
      </c>
      <c r="AL50" s="780">
        <f t="shared" si="17"/>
        <v>0</v>
      </c>
      <c r="AM50" s="660" t="s">
        <v>488</v>
      </c>
    </row>
    <row r="51" spans="1:39" ht="31.5" x14ac:dyDescent="0.25">
      <c r="A51" s="647" t="s">
        <v>955</v>
      </c>
      <c r="B51" s="647" t="s">
        <v>956</v>
      </c>
      <c r="C51" s="646" t="s">
        <v>488</v>
      </c>
      <c r="D51" s="101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101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60">
        <f t="shared" si="16"/>
        <v>0</v>
      </c>
      <c r="AL51" s="780">
        <f t="shared" si="17"/>
        <v>0</v>
      </c>
      <c r="AM51" s="660" t="s">
        <v>488</v>
      </c>
    </row>
    <row r="52" spans="1:39" x14ac:dyDescent="0.25">
      <c r="A52" s="997">
        <v>5</v>
      </c>
      <c r="B52" s="997" t="s">
        <v>161</v>
      </c>
      <c r="C52" s="997"/>
      <c r="D52" s="997"/>
      <c r="E52" s="998"/>
      <c r="F52" s="998"/>
      <c r="G52" s="998"/>
      <c r="H52" s="998"/>
      <c r="I52" s="998"/>
      <c r="J52" s="998"/>
      <c r="K52" s="998"/>
      <c r="L52" s="998"/>
      <c r="M52" s="998"/>
      <c r="N52" s="998"/>
      <c r="O52" s="998"/>
      <c r="P52" s="998"/>
      <c r="Q52" s="999"/>
      <c r="R52" s="998"/>
      <c r="S52" s="999"/>
      <c r="T52" s="998"/>
      <c r="U52" s="998"/>
      <c r="V52" s="998"/>
      <c r="W52" s="998"/>
      <c r="X52" s="998"/>
      <c r="Y52" s="998"/>
      <c r="Z52" s="998"/>
      <c r="AA52" s="998"/>
      <c r="AB52" s="998"/>
      <c r="AC52" s="998"/>
      <c r="AD52" s="998"/>
      <c r="AE52" s="998"/>
      <c r="AF52" s="998"/>
      <c r="AG52" s="998"/>
      <c r="AH52" s="998"/>
      <c r="AI52" s="998"/>
      <c r="AJ52" s="998"/>
      <c r="AK52" s="999"/>
      <c r="AL52" s="999"/>
      <c r="AM52" s="1000"/>
    </row>
    <row r="53" spans="1:39" x14ac:dyDescent="0.25">
      <c r="A53" s="655" t="s">
        <v>145</v>
      </c>
      <c r="B53" s="647" t="s">
        <v>942</v>
      </c>
      <c r="C53" s="1015" t="s">
        <v>488</v>
      </c>
      <c r="D53" s="1015"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60" t="str">
        <f>E53</f>
        <v>нд</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4"/>
        <v>0</v>
      </c>
      <c r="AL53" s="780">
        <f>SUM(S53,W53,AA53,AE53,AI53)</f>
        <v>0</v>
      </c>
      <c r="AM53" s="660" t="s">
        <v>488</v>
      </c>
    </row>
    <row r="54" spans="1:39" x14ac:dyDescent="0.25">
      <c r="A54" s="655" t="s">
        <v>143</v>
      </c>
      <c r="B54" s="647" t="s">
        <v>943</v>
      </c>
      <c r="C54" s="1015" t="s">
        <v>488</v>
      </c>
      <c r="D54" s="1015"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101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60">
        <f t="shared" si="4"/>
        <v>0</v>
      </c>
      <c r="AL54" s="780">
        <f t="shared" ref="AL54:AL68" si="19">SUM(S54,W54,AA54,AE54,AI54)</f>
        <v>0</v>
      </c>
      <c r="AM54" s="660" t="s">
        <v>488</v>
      </c>
    </row>
    <row r="55" spans="1:39" x14ac:dyDescent="0.25">
      <c r="A55" s="655" t="s">
        <v>142</v>
      </c>
      <c r="B55" s="647" t="s">
        <v>155</v>
      </c>
      <c r="C55" s="1015" t="s">
        <v>488</v>
      </c>
      <c r="D55" s="1015"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101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60">
        <f t="shared" si="4"/>
        <v>0</v>
      </c>
      <c r="AL55" s="780">
        <f t="shared" si="19"/>
        <v>0</v>
      </c>
      <c r="AM55" s="660" t="s">
        <v>488</v>
      </c>
    </row>
    <row r="56" spans="1:39" ht="31.5" x14ac:dyDescent="0.25">
      <c r="A56" s="655" t="s">
        <v>141</v>
      </c>
      <c r="B56" s="647" t="s">
        <v>944</v>
      </c>
      <c r="C56" s="1015" t="s">
        <v>488</v>
      </c>
      <c r="D56" s="1015"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1016" t="str">
        <f>E56</f>
        <v>нд</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4"/>
        <v>0</v>
      </c>
      <c r="AL56" s="780">
        <f t="shared" si="19"/>
        <v>0</v>
      </c>
      <c r="AM56" s="660" t="s">
        <v>488</v>
      </c>
    </row>
    <row r="57" spans="1:39" ht="31.5" x14ac:dyDescent="0.25">
      <c r="A57" s="655" t="s">
        <v>140</v>
      </c>
      <c r="B57" s="647" t="s">
        <v>945</v>
      </c>
      <c r="C57" s="1015" t="s">
        <v>488</v>
      </c>
      <c r="D57" s="1015"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S58" si="20">C57</f>
        <v>нд</v>
      </c>
      <c r="R57" s="646" t="s">
        <v>488</v>
      </c>
      <c r="S57" s="1016" t="str">
        <f t="shared" si="20"/>
        <v>нд</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660">
        <f t="shared" si="4"/>
        <v>0</v>
      </c>
      <c r="AL57" s="780">
        <f t="shared" si="19"/>
        <v>0</v>
      </c>
      <c r="AM57" s="660" t="s">
        <v>488</v>
      </c>
    </row>
    <row r="58" spans="1:39" x14ac:dyDescent="0.25">
      <c r="A58" s="655" t="s">
        <v>139</v>
      </c>
      <c r="B58" s="647" t="s">
        <v>946</v>
      </c>
      <c r="C58" s="1015" t="s">
        <v>488</v>
      </c>
      <c r="D58" s="1015" t="s">
        <v>488</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tr">
        <f t="shared" si="20"/>
        <v>нд</v>
      </c>
      <c r="R58" s="646" t="s">
        <v>488</v>
      </c>
      <c r="S58" s="1016" t="str">
        <f t="shared" si="20"/>
        <v>нд</v>
      </c>
      <c r="T58" s="646" t="s">
        <v>488</v>
      </c>
      <c r="U58" s="646" t="s">
        <v>488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4"/>
        <v>0</v>
      </c>
      <c r="AL58" s="780">
        <f t="shared" si="19"/>
        <v>0</v>
      </c>
      <c r="AM58" s="660" t="s">
        <v>488</v>
      </c>
    </row>
    <row r="59" spans="1:39" x14ac:dyDescent="0.25">
      <c r="A59" s="655" t="s">
        <v>1050</v>
      </c>
      <c r="B59" s="647" t="s">
        <v>947</v>
      </c>
      <c r="C59" s="1015" t="s">
        <v>488</v>
      </c>
      <c r="D59" s="1015"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101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60">
        <f t="shared" si="4"/>
        <v>0</v>
      </c>
      <c r="AL59" s="780">
        <f t="shared" si="19"/>
        <v>0</v>
      </c>
      <c r="AM59" s="660" t="s">
        <v>488</v>
      </c>
    </row>
    <row r="60" spans="1:39" x14ac:dyDescent="0.25">
      <c r="A60" s="655" t="s">
        <v>1051</v>
      </c>
      <c r="B60" s="647" t="s">
        <v>948</v>
      </c>
      <c r="C60" s="1015" t="s">
        <v>488</v>
      </c>
      <c r="D60" s="1015"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101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60">
        <f t="shared" si="4"/>
        <v>0</v>
      </c>
      <c r="AL60" s="780">
        <f t="shared" si="19"/>
        <v>0</v>
      </c>
      <c r="AM60" s="660" t="s">
        <v>488</v>
      </c>
    </row>
    <row r="61" spans="1:39" x14ac:dyDescent="0.25">
      <c r="A61" s="655" t="s">
        <v>1052</v>
      </c>
      <c r="B61" s="647" t="s">
        <v>949</v>
      </c>
      <c r="C61" s="1015" t="s">
        <v>488</v>
      </c>
      <c r="D61" s="1015"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101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60">
        <f t="shared" si="4"/>
        <v>0</v>
      </c>
      <c r="AL61" s="780">
        <f t="shared" si="19"/>
        <v>0</v>
      </c>
      <c r="AM61" s="660" t="s">
        <v>488</v>
      </c>
    </row>
    <row r="62" spans="1:39" x14ac:dyDescent="0.25">
      <c r="A62" s="655" t="s">
        <v>1053</v>
      </c>
      <c r="B62" s="647" t="s">
        <v>950</v>
      </c>
      <c r="C62" s="1015" t="s">
        <v>488</v>
      </c>
      <c r="D62" s="1015"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101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60">
        <f t="shared" si="4"/>
        <v>0</v>
      </c>
      <c r="AL62" s="780">
        <f t="shared" si="19"/>
        <v>0</v>
      </c>
      <c r="AM62" s="660" t="s">
        <v>488</v>
      </c>
    </row>
    <row r="63" spans="1:39" x14ac:dyDescent="0.25">
      <c r="A63" s="655" t="s">
        <v>1054</v>
      </c>
      <c r="B63" s="647" t="s">
        <v>951</v>
      </c>
      <c r="C63" s="1015" t="s">
        <v>488</v>
      </c>
      <c r="D63" s="1015"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101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60">
        <f t="shared" si="4"/>
        <v>0</v>
      </c>
      <c r="AL63" s="780">
        <f t="shared" si="19"/>
        <v>0</v>
      </c>
      <c r="AM63" s="660" t="s">
        <v>488</v>
      </c>
    </row>
    <row r="64" spans="1:39" x14ac:dyDescent="0.25">
      <c r="A64" s="655" t="s">
        <v>1055</v>
      </c>
      <c r="B64" s="647" t="s">
        <v>952</v>
      </c>
      <c r="C64" s="1015" t="s">
        <v>488</v>
      </c>
      <c r="D64" s="1015"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101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60">
        <f t="shared" si="4"/>
        <v>0</v>
      </c>
      <c r="AL64" s="780">
        <f t="shared" si="19"/>
        <v>0</v>
      </c>
      <c r="AM64" s="660" t="s">
        <v>488</v>
      </c>
    </row>
    <row r="65" spans="1:39" x14ac:dyDescent="0.25">
      <c r="A65" s="655" t="s">
        <v>1056</v>
      </c>
      <c r="B65" s="647" t="s">
        <v>953</v>
      </c>
      <c r="C65" s="1015" t="s">
        <v>488</v>
      </c>
      <c r="D65" s="1015"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101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60">
        <f t="shared" si="4"/>
        <v>0</v>
      </c>
      <c r="AL65" s="780">
        <f t="shared" si="19"/>
        <v>0</v>
      </c>
      <c r="AM65" s="660" t="s">
        <v>488</v>
      </c>
    </row>
    <row r="66" spans="1:39" x14ac:dyDescent="0.25">
      <c r="A66" s="655" t="s">
        <v>1057</v>
      </c>
      <c r="B66" s="647" t="s">
        <v>954</v>
      </c>
      <c r="C66" s="1015" t="s">
        <v>488</v>
      </c>
      <c r="D66" s="1015"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101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60">
        <f t="shared" si="4"/>
        <v>0</v>
      </c>
      <c r="AL66" s="780">
        <f t="shared" si="19"/>
        <v>0</v>
      </c>
      <c r="AM66" s="660" t="s">
        <v>488</v>
      </c>
    </row>
    <row r="67" spans="1:39" ht="31.5" x14ac:dyDescent="0.25">
      <c r="A67" s="647" t="s">
        <v>957</v>
      </c>
      <c r="B67" s="647" t="s">
        <v>956</v>
      </c>
      <c r="C67" s="1015" t="s">
        <v>488</v>
      </c>
      <c r="D67" s="1015"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101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60">
        <f t="shared" si="4"/>
        <v>0</v>
      </c>
      <c r="AL67" s="780">
        <f t="shared" si="19"/>
        <v>0</v>
      </c>
      <c r="AM67" s="660" t="s">
        <v>488</v>
      </c>
    </row>
    <row r="68" spans="1:39" ht="31.5" x14ac:dyDescent="0.25">
      <c r="A68" s="647">
        <v>6</v>
      </c>
      <c r="B68" s="647" t="s">
        <v>958</v>
      </c>
      <c r="C68" s="1015" t="s">
        <v>488</v>
      </c>
      <c r="D68" s="1015"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101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60">
        <f t="shared" si="4"/>
        <v>0</v>
      </c>
      <c r="AL68" s="780">
        <f t="shared" si="19"/>
        <v>0</v>
      </c>
      <c r="AM68" s="660" t="s">
        <v>488</v>
      </c>
    </row>
    <row r="69" spans="1:39" x14ac:dyDescent="0.25">
      <c r="A69" s="997">
        <v>7</v>
      </c>
      <c r="B69" s="997" t="s">
        <v>146</v>
      </c>
      <c r="C69" s="998"/>
      <c r="D69" s="998"/>
      <c r="E69" s="998"/>
      <c r="F69" s="998"/>
      <c r="G69" s="998"/>
      <c r="H69" s="998"/>
      <c r="I69" s="998"/>
      <c r="J69" s="998"/>
      <c r="K69" s="998"/>
      <c r="L69" s="998"/>
      <c r="M69" s="998"/>
      <c r="N69" s="998"/>
      <c r="O69" s="998"/>
      <c r="P69" s="998"/>
      <c r="Q69" s="998"/>
      <c r="R69" s="998"/>
      <c r="S69" s="998"/>
      <c r="T69" s="998"/>
      <c r="U69" s="998"/>
      <c r="V69" s="998"/>
      <c r="W69" s="998"/>
      <c r="X69" s="998"/>
      <c r="Y69" s="998"/>
      <c r="Z69" s="998"/>
      <c r="AA69" s="998"/>
      <c r="AB69" s="998"/>
      <c r="AC69" s="998"/>
      <c r="AD69" s="998"/>
      <c r="AE69" s="998"/>
      <c r="AF69" s="998"/>
      <c r="AG69" s="998"/>
      <c r="AH69" s="998"/>
      <c r="AI69" s="998"/>
      <c r="AJ69" s="998"/>
      <c r="AK69" s="998"/>
      <c r="AL69" s="998"/>
      <c r="AM69" s="1000"/>
    </row>
    <row r="70" spans="1:39" x14ac:dyDescent="0.25">
      <c r="A70" s="655" t="s">
        <v>238</v>
      </c>
      <c r="B70" s="647" t="s">
        <v>959</v>
      </c>
      <c r="C70" s="1013">
        <f>C26</f>
        <v>0.66654214999999994</v>
      </c>
      <c r="D70" s="1013">
        <f>D26</f>
        <v>0.62655000000000005</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0">
        <f>C70</f>
        <v>0.66654214999999994</v>
      </c>
      <c r="R70" s="780">
        <f>Q70</f>
        <v>0.66654214999999994</v>
      </c>
      <c r="S70" s="780">
        <f>S26</f>
        <v>0.62655000000000005</v>
      </c>
      <c r="T70" s="780">
        <f>S70</f>
        <v>0.62655000000000005</v>
      </c>
      <c r="U70" s="646" t="s">
        <v>488</v>
      </c>
      <c r="V70" s="646" t="s">
        <v>488</v>
      </c>
      <c r="W70" s="646" t="s">
        <v>488</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08">
        <f t="shared" si="4"/>
        <v>0.66654214999999994</v>
      </c>
      <c r="AL70" s="780">
        <f>SUM(S70,W70,AA70,AE70,AI70)</f>
        <v>0.62655000000000005</v>
      </c>
      <c r="AM70" s="660" t="s">
        <v>488</v>
      </c>
    </row>
    <row r="71" spans="1:39" x14ac:dyDescent="0.25">
      <c r="A71" s="655" t="s">
        <v>239</v>
      </c>
      <c r="B71" s="647" t="s">
        <v>942</v>
      </c>
      <c r="C71" s="646" t="s">
        <v>488</v>
      </c>
      <c r="D71" s="101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780" t="str">
        <f t="shared" ref="R71:R80" si="21">Q71</f>
        <v>нд</v>
      </c>
      <c r="S71" s="780" t="str">
        <f t="shared" ref="S71:S80" si="22">D71</f>
        <v>нд</v>
      </c>
      <c r="T71" s="780" t="str">
        <f t="shared" ref="T71:T80" si="23">S71</f>
        <v>нд</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646" t="s">
        <v>488</v>
      </c>
      <c r="AL71" s="780">
        <f t="shared" ref="AL71:AL80" si="24">SUM(S71,W71,AA71,AE71,AI71)</f>
        <v>0</v>
      </c>
      <c r="AM71" s="660" t="s">
        <v>488</v>
      </c>
    </row>
    <row r="72" spans="1:39" x14ac:dyDescent="0.25">
      <c r="A72" s="655" t="s">
        <v>240</v>
      </c>
      <c r="B72" s="647" t="s">
        <v>943</v>
      </c>
      <c r="C72" s="646" t="s">
        <v>488</v>
      </c>
      <c r="D72" s="101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780" t="str">
        <f t="shared" si="21"/>
        <v>нд</v>
      </c>
      <c r="S72" s="780" t="str">
        <f t="shared" si="22"/>
        <v>нд</v>
      </c>
      <c r="T72" s="780" t="str">
        <f t="shared" si="23"/>
        <v>нд</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646" t="s">
        <v>488</v>
      </c>
      <c r="AL72" s="780">
        <f t="shared" si="24"/>
        <v>0</v>
      </c>
      <c r="AM72" s="660" t="s">
        <v>488</v>
      </c>
    </row>
    <row r="73" spans="1:39" x14ac:dyDescent="0.25">
      <c r="A73" s="655" t="s">
        <v>241</v>
      </c>
      <c r="B73" s="647" t="s">
        <v>155</v>
      </c>
      <c r="C73" s="646" t="s">
        <v>488</v>
      </c>
      <c r="D73" s="101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780" t="str">
        <f t="shared" si="21"/>
        <v>нд</v>
      </c>
      <c r="S73" s="780" t="str">
        <f t="shared" si="22"/>
        <v>нд</v>
      </c>
      <c r="T73" s="780" t="str">
        <f t="shared" si="23"/>
        <v>нд</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646" t="s">
        <v>488</v>
      </c>
      <c r="AL73" s="780">
        <f t="shared" si="24"/>
        <v>0</v>
      </c>
      <c r="AM73" s="660" t="s">
        <v>488</v>
      </c>
    </row>
    <row r="74" spans="1:39" x14ac:dyDescent="0.25">
      <c r="A74" s="655" t="s">
        <v>242</v>
      </c>
      <c r="B74" s="647" t="s">
        <v>960</v>
      </c>
      <c r="C74" s="1015">
        <v>0.18</v>
      </c>
      <c r="D74" s="1015">
        <v>0.18</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f>C74</f>
        <v>0.18</v>
      </c>
      <c r="R74" s="780">
        <f t="shared" si="21"/>
        <v>0.18</v>
      </c>
      <c r="S74" s="780">
        <f t="shared" si="22"/>
        <v>0.18</v>
      </c>
      <c r="T74" s="780">
        <f t="shared" si="23"/>
        <v>0.18</v>
      </c>
      <c r="U74" s="646" t="s">
        <v>488</v>
      </c>
      <c r="V74" s="646" t="s">
        <v>488</v>
      </c>
      <c r="W74" s="646" t="s">
        <v>488</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660">
        <f t="shared" si="4"/>
        <v>0.18</v>
      </c>
      <c r="AL74" s="780">
        <f t="shared" si="24"/>
        <v>0.18</v>
      </c>
      <c r="AM74" s="660" t="s">
        <v>488</v>
      </c>
    </row>
    <row r="75" spans="1:39" x14ac:dyDescent="0.25">
      <c r="A75" s="655" t="s">
        <v>1058</v>
      </c>
      <c r="B75" s="647" t="s">
        <v>947</v>
      </c>
      <c r="C75" s="646" t="s">
        <v>488</v>
      </c>
      <c r="D75" s="101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780" t="str">
        <f t="shared" si="21"/>
        <v>нд</v>
      </c>
      <c r="S75" s="780" t="str">
        <f t="shared" si="22"/>
        <v>нд</v>
      </c>
      <c r="T75" s="780" t="str">
        <f t="shared" si="23"/>
        <v>нд</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646" t="s">
        <v>488</v>
      </c>
      <c r="AL75" s="780">
        <f t="shared" si="24"/>
        <v>0</v>
      </c>
      <c r="AM75" s="660" t="s">
        <v>488</v>
      </c>
    </row>
    <row r="76" spans="1:39" x14ac:dyDescent="0.25">
      <c r="A76" s="655" t="s">
        <v>1059</v>
      </c>
      <c r="B76" s="647" t="s">
        <v>961</v>
      </c>
      <c r="C76" s="646" t="s">
        <v>488</v>
      </c>
      <c r="D76" s="101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780" t="str">
        <f t="shared" si="21"/>
        <v>нд</v>
      </c>
      <c r="S76" s="780" t="str">
        <f t="shared" si="22"/>
        <v>нд</v>
      </c>
      <c r="T76" s="780" t="str">
        <f t="shared" si="23"/>
        <v>нд</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646" t="s">
        <v>488</v>
      </c>
      <c r="AL76" s="780">
        <f t="shared" si="24"/>
        <v>0</v>
      </c>
      <c r="AM76" s="660" t="s">
        <v>488</v>
      </c>
    </row>
    <row r="77" spans="1:39" x14ac:dyDescent="0.25">
      <c r="A77" s="655" t="s">
        <v>1060</v>
      </c>
      <c r="B77" s="647" t="s">
        <v>952</v>
      </c>
      <c r="C77" s="646" t="s">
        <v>488</v>
      </c>
      <c r="D77" s="101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780" t="str">
        <f t="shared" si="21"/>
        <v>нд</v>
      </c>
      <c r="S77" s="780" t="str">
        <f t="shared" si="22"/>
        <v>нд</v>
      </c>
      <c r="T77" s="780" t="str">
        <f t="shared" si="23"/>
        <v>нд</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646" t="s">
        <v>488</v>
      </c>
      <c r="AL77" s="780">
        <f t="shared" si="24"/>
        <v>0</v>
      </c>
      <c r="AM77" s="660" t="s">
        <v>488</v>
      </c>
    </row>
    <row r="78" spans="1:39" x14ac:dyDescent="0.25">
      <c r="A78" s="655" t="s">
        <v>1061</v>
      </c>
      <c r="B78" s="647" t="s">
        <v>953</v>
      </c>
      <c r="C78" s="646" t="s">
        <v>488</v>
      </c>
      <c r="D78" s="101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780" t="str">
        <f t="shared" si="21"/>
        <v>нд</v>
      </c>
      <c r="S78" s="780" t="str">
        <f t="shared" si="22"/>
        <v>нд</v>
      </c>
      <c r="T78" s="780" t="str">
        <f t="shared" si="23"/>
        <v>нд</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646" t="s">
        <v>488</v>
      </c>
      <c r="AL78" s="780">
        <f t="shared" si="24"/>
        <v>0</v>
      </c>
      <c r="AM78" s="660" t="s">
        <v>488</v>
      </c>
    </row>
    <row r="79" spans="1:39" x14ac:dyDescent="0.25">
      <c r="A79" s="655" t="s">
        <v>1062</v>
      </c>
      <c r="B79" s="647" t="s">
        <v>954</v>
      </c>
      <c r="C79" s="646" t="s">
        <v>488</v>
      </c>
      <c r="D79" s="101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780" t="str">
        <f t="shared" si="21"/>
        <v>нд</v>
      </c>
      <c r="S79" s="780" t="str">
        <f t="shared" si="22"/>
        <v>нд</v>
      </c>
      <c r="T79" s="780" t="str">
        <f t="shared" si="23"/>
        <v>нд</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646" t="s">
        <v>488</v>
      </c>
      <c r="AL79" s="780">
        <f t="shared" si="24"/>
        <v>0</v>
      </c>
      <c r="AM79" s="660" t="s">
        <v>488</v>
      </c>
    </row>
    <row r="80" spans="1:39" ht="31.5" x14ac:dyDescent="0.25">
      <c r="A80" s="647" t="s">
        <v>962</v>
      </c>
      <c r="B80" s="647" t="s">
        <v>956</v>
      </c>
      <c r="C80" s="646" t="s">
        <v>488</v>
      </c>
      <c r="D80" s="101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780" t="str">
        <f t="shared" si="21"/>
        <v>нд</v>
      </c>
      <c r="S80" s="780" t="str">
        <f t="shared" si="22"/>
        <v>нд</v>
      </c>
      <c r="T80" s="780" t="str">
        <f t="shared" si="23"/>
        <v>нд</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646" t="s">
        <v>488</v>
      </c>
      <c r="AL80" s="780">
        <f t="shared" si="24"/>
        <v>0</v>
      </c>
      <c r="AM80" s="660" t="s">
        <v>488</v>
      </c>
    </row>
    <row r="81" spans="1:39" x14ac:dyDescent="0.25">
      <c r="A81" s="997">
        <v>8</v>
      </c>
      <c r="B81" s="997" t="s">
        <v>138</v>
      </c>
      <c r="C81" s="997"/>
      <c r="D81" s="997"/>
      <c r="E81" s="998"/>
      <c r="F81" s="998"/>
      <c r="G81" s="998"/>
      <c r="H81" s="998"/>
      <c r="I81" s="998"/>
      <c r="J81" s="998"/>
      <c r="K81" s="998"/>
      <c r="L81" s="998"/>
      <c r="M81" s="998"/>
      <c r="N81" s="998"/>
      <c r="O81" s="998"/>
      <c r="P81" s="998"/>
      <c r="Q81" s="999"/>
      <c r="R81" s="998"/>
      <c r="S81" s="999"/>
      <c r="T81" s="998"/>
      <c r="U81" s="998"/>
      <c r="V81" s="998"/>
      <c r="W81" s="998"/>
      <c r="X81" s="998"/>
      <c r="Y81" s="998"/>
      <c r="Z81" s="998"/>
      <c r="AA81" s="998"/>
      <c r="AB81" s="998"/>
      <c r="AC81" s="998"/>
      <c r="AD81" s="998"/>
      <c r="AE81" s="998"/>
      <c r="AF81" s="998"/>
      <c r="AG81" s="998"/>
      <c r="AH81" s="998"/>
      <c r="AI81" s="998"/>
      <c r="AJ81" s="998"/>
      <c r="AK81" s="1000"/>
      <c r="AL81" s="1000"/>
      <c r="AM81" s="1000"/>
    </row>
    <row r="82" spans="1:39" x14ac:dyDescent="0.25">
      <c r="A82" s="655" t="s">
        <v>778</v>
      </c>
      <c r="B82" s="647" t="s">
        <v>159</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660">
        <f t="shared" si="4"/>
        <v>0</v>
      </c>
      <c r="AL82" s="660" t="s">
        <v>488</v>
      </c>
      <c r="AM82" s="660" t="s">
        <v>488</v>
      </c>
    </row>
    <row r="83" spans="1:39" x14ac:dyDescent="0.25">
      <c r="A83" s="655" t="s">
        <v>779</v>
      </c>
      <c r="B83" s="647" t="s">
        <v>943</v>
      </c>
      <c r="C83" s="661" t="s">
        <v>488</v>
      </c>
      <c r="D83" s="661"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101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646" t="s">
        <v>488</v>
      </c>
      <c r="AL83" s="646" t="s">
        <v>488</v>
      </c>
      <c r="AM83" s="660" t="s">
        <v>488</v>
      </c>
    </row>
    <row r="84" spans="1:39" x14ac:dyDescent="0.25">
      <c r="A84" s="655" t="s">
        <v>780</v>
      </c>
      <c r="B84" s="647" t="s">
        <v>155</v>
      </c>
      <c r="C84" s="661" t="s">
        <v>488</v>
      </c>
      <c r="D84" s="661"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101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646" t="s">
        <v>488</v>
      </c>
      <c r="AL84" s="646" t="s">
        <v>488</v>
      </c>
      <c r="AM84" s="660" t="s">
        <v>488</v>
      </c>
    </row>
    <row r="85" spans="1:39" x14ac:dyDescent="0.25">
      <c r="A85" s="655" t="s">
        <v>781</v>
      </c>
      <c r="B85" s="647" t="s">
        <v>947</v>
      </c>
      <c r="C85" s="661" t="s">
        <v>488</v>
      </c>
      <c r="D85" s="661"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101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646" t="s">
        <v>488</v>
      </c>
      <c r="AL85" s="646" t="s">
        <v>488</v>
      </c>
      <c r="AM85" s="660" t="s">
        <v>488</v>
      </c>
    </row>
    <row r="86" spans="1:39" x14ac:dyDescent="0.25">
      <c r="A86" s="655" t="s">
        <v>1063</v>
      </c>
      <c r="B86" s="647" t="s">
        <v>961</v>
      </c>
      <c r="C86" s="661" t="s">
        <v>488</v>
      </c>
      <c r="D86" s="661"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101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646" t="s">
        <v>488</v>
      </c>
      <c r="AL86" s="646" t="s">
        <v>488</v>
      </c>
      <c r="AM86" s="660" t="s">
        <v>488</v>
      </c>
    </row>
    <row r="87" spans="1:39" x14ac:dyDescent="0.25">
      <c r="A87" s="655" t="s">
        <v>1064</v>
      </c>
      <c r="B87" s="647" t="s">
        <v>952</v>
      </c>
      <c r="C87" s="661" t="s">
        <v>488</v>
      </c>
      <c r="D87" s="661"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101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646" t="s">
        <v>488</v>
      </c>
      <c r="AL87" s="646" t="s">
        <v>488</v>
      </c>
      <c r="AM87" s="660" t="s">
        <v>488</v>
      </c>
    </row>
    <row r="88" spans="1:39" x14ac:dyDescent="0.25">
      <c r="A88" s="655" t="s">
        <v>1065</v>
      </c>
      <c r="B88" s="647" t="s">
        <v>953</v>
      </c>
      <c r="C88" s="661" t="s">
        <v>488</v>
      </c>
      <c r="D88" s="661"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101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646" t="s">
        <v>488</v>
      </c>
      <c r="AL88" s="646" t="s">
        <v>488</v>
      </c>
      <c r="AM88" s="660" t="s">
        <v>488</v>
      </c>
    </row>
    <row r="89" spans="1:39" x14ac:dyDescent="0.25">
      <c r="A89" s="655" t="s">
        <v>1066</v>
      </c>
      <c r="B89" s="647" t="s">
        <v>954</v>
      </c>
      <c r="C89" s="661" t="s">
        <v>488</v>
      </c>
      <c r="D89" s="661"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101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646" t="s">
        <v>488</v>
      </c>
      <c r="AL89" s="646" t="s">
        <v>488</v>
      </c>
      <c r="AM89" s="660" t="s">
        <v>488</v>
      </c>
    </row>
    <row r="90" spans="1:39" ht="31.5" x14ac:dyDescent="0.25">
      <c r="A90" s="655" t="s">
        <v>1164</v>
      </c>
      <c r="B90" s="647" t="s">
        <v>944</v>
      </c>
      <c r="C90" s="661" t="s">
        <v>488</v>
      </c>
      <c r="D90" s="661"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1016" t="str">
        <f>E90</f>
        <v>нд</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660">
        <f t="shared" ref="AK90" si="25">SUM(Q90,U90,Y90,AC90,AG90)</f>
        <v>0</v>
      </c>
      <c r="AL90" s="646" t="s">
        <v>488</v>
      </c>
      <c r="AM90" s="660" t="s">
        <v>488</v>
      </c>
    </row>
    <row r="91" spans="1:39" ht="31.5" x14ac:dyDescent="0.25">
      <c r="A91" s="655" t="s">
        <v>1165</v>
      </c>
      <c r="B91" s="647" t="s">
        <v>945</v>
      </c>
      <c r="C91" s="661" t="s">
        <v>488</v>
      </c>
      <c r="D91" s="661"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101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646" t="s">
        <v>488</v>
      </c>
      <c r="AL91" s="646" t="s">
        <v>488</v>
      </c>
      <c r="AM91" s="660" t="s">
        <v>488</v>
      </c>
    </row>
    <row r="92" spans="1:39" x14ac:dyDescent="0.25">
      <c r="A92" s="655" t="s">
        <v>1166</v>
      </c>
      <c r="B92" s="647" t="s">
        <v>946</v>
      </c>
      <c r="C92" s="661" t="s">
        <v>488</v>
      </c>
      <c r="D92" s="661"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1016" t="str">
        <f>E92</f>
        <v>нд</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660">
        <f t="shared" ref="AK92" si="26">SUM(Q92,U92,Y92,AC92,AG92)</f>
        <v>0</v>
      </c>
      <c r="AL92" s="646" t="s">
        <v>488</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3" workbookViewId="0">
      <selection activeCell="A11" sqref="A11:C11"/>
    </sheetView>
  </sheetViews>
  <sheetFormatPr defaultRowHeight="15" x14ac:dyDescent="0.25"/>
  <cols>
    <col min="1" max="1" width="9.140625" style="663"/>
    <col min="2" max="2" width="63.140625" customWidth="1"/>
    <col min="3" max="3" width="42.42578125" customWidth="1"/>
  </cols>
  <sheetData>
    <row r="1" spans="1:11" ht="15.75" x14ac:dyDescent="0.25">
      <c r="A1" s="1154" t="s">
        <v>1195</v>
      </c>
      <c r="B1" s="1154"/>
      <c r="C1" s="1154"/>
      <c r="D1" s="216"/>
      <c r="E1" s="216"/>
      <c r="F1" s="216"/>
      <c r="G1" s="216"/>
      <c r="H1" s="216"/>
      <c r="I1" s="216"/>
      <c r="J1" s="216"/>
    </row>
    <row r="2" spans="1:11" ht="18.75" x14ac:dyDescent="0.3">
      <c r="A2" s="643"/>
      <c r="B2" s="642"/>
      <c r="C2" s="642"/>
      <c r="D2" s="642"/>
      <c r="E2" s="642"/>
      <c r="F2" s="455"/>
      <c r="G2" s="455"/>
      <c r="H2" s="15"/>
      <c r="I2" s="642"/>
      <c r="J2" s="642"/>
    </row>
    <row r="3" spans="1:11" ht="18.75" x14ac:dyDescent="0.25">
      <c r="A3" s="1158" t="s">
        <v>11</v>
      </c>
      <c r="B3" s="1158"/>
      <c r="C3" s="1158"/>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59" t="s">
        <v>484</v>
      </c>
      <c r="B5" s="1159"/>
      <c r="C5" s="1159"/>
      <c r="D5" s="641"/>
      <c r="E5" s="641"/>
      <c r="F5" s="641"/>
      <c r="G5" s="641"/>
      <c r="H5" s="641"/>
      <c r="I5" s="641"/>
      <c r="J5" s="641"/>
    </row>
    <row r="6" spans="1:11" ht="15.75" x14ac:dyDescent="0.25">
      <c r="A6" s="1155" t="s">
        <v>1069</v>
      </c>
      <c r="B6" s="1155"/>
      <c r="C6" s="1155"/>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61" t="str">
        <f>'1. Общая информация'!A9:C9</f>
        <v>К_ИНФ07979</v>
      </c>
      <c r="B8" s="1161"/>
      <c r="C8" s="1161"/>
      <c r="D8" s="650"/>
      <c r="E8" s="650"/>
      <c r="F8" s="650"/>
      <c r="G8" s="650"/>
      <c r="H8" s="650"/>
      <c r="I8" s="650"/>
      <c r="J8" s="650"/>
      <c r="K8" s="639"/>
    </row>
    <row r="9" spans="1:11" ht="15.75" x14ac:dyDescent="0.25">
      <c r="A9" s="1229" t="s">
        <v>9</v>
      </c>
      <c r="B9" s="1229"/>
      <c r="C9" s="1229"/>
      <c r="D9" s="33"/>
      <c r="E9" s="33"/>
      <c r="F9" s="33"/>
      <c r="G9" s="33"/>
      <c r="H9" s="33"/>
      <c r="I9" s="33"/>
      <c r="J9" s="33"/>
      <c r="K9" s="639"/>
    </row>
    <row r="10" spans="1:11" ht="18.75" x14ac:dyDescent="0.25">
      <c r="A10" s="565"/>
      <c r="B10" s="565"/>
      <c r="C10" s="565"/>
      <c r="D10" s="565"/>
      <c r="E10" s="565"/>
      <c r="F10" s="565"/>
      <c r="G10" s="565"/>
      <c r="H10" s="565"/>
      <c r="I10" s="565"/>
      <c r="J10" s="565"/>
      <c r="K10" s="639"/>
    </row>
    <row r="11" spans="1:11" ht="50.25" customHeight="1" x14ac:dyDescent="0.25">
      <c r="A11" s="122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28"/>
      <c r="C11" s="1228"/>
      <c r="D11" s="664"/>
      <c r="E11" s="664"/>
      <c r="F11" s="664"/>
      <c r="G11" s="664"/>
      <c r="H11" s="664"/>
      <c r="I11" s="664"/>
      <c r="J11" s="664"/>
      <c r="K11" s="639"/>
    </row>
    <row r="12" spans="1:11" ht="15.75" x14ac:dyDescent="0.25">
      <c r="A12" s="1229" t="s">
        <v>7</v>
      </c>
      <c r="B12" s="1229"/>
      <c r="C12" s="1229"/>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27" t="s">
        <v>1121</v>
      </c>
      <c r="B14" s="1227"/>
      <c r="C14" s="1227"/>
      <c r="D14" s="659"/>
      <c r="E14" s="659"/>
      <c r="F14" s="659"/>
      <c r="G14" s="659"/>
      <c r="H14" s="659"/>
      <c r="I14" s="659"/>
      <c r="J14" s="659"/>
    </row>
    <row r="18" spans="1:3" x14ac:dyDescent="0.25">
      <c r="A18" s="638" t="s">
        <v>888</v>
      </c>
      <c r="B18" s="638" t="s">
        <v>69</v>
      </c>
      <c r="C18" s="638" t="s">
        <v>68</v>
      </c>
    </row>
    <row r="19" spans="1:3" x14ac:dyDescent="0.25">
      <c r="A19" s="638">
        <v>1</v>
      </c>
      <c r="B19" s="638">
        <v>2</v>
      </c>
      <c r="C19" s="638">
        <v>3</v>
      </c>
    </row>
    <row r="20" spans="1:3" ht="30" x14ac:dyDescent="0.25">
      <c r="A20" s="662">
        <v>1</v>
      </c>
      <c r="B20" s="636" t="s">
        <v>969</v>
      </c>
      <c r="C20" s="1014">
        <f>'5.2 Финан и освоение капит влож'!C21</f>
        <v>0.79985057999999987</v>
      </c>
    </row>
    <row r="21" spans="1:3" x14ac:dyDescent="0.25">
      <c r="A21" s="662">
        <v>2</v>
      </c>
      <c r="B21" s="636" t="s">
        <v>970</v>
      </c>
      <c r="C21" s="637" t="s">
        <v>1120</v>
      </c>
    </row>
    <row r="22" spans="1:3" ht="78" customHeight="1" x14ac:dyDescent="0.25">
      <c r="A22" s="662">
        <v>3</v>
      </c>
      <c r="B22" s="636" t="s">
        <v>971</v>
      </c>
      <c r="C22" s="636" t="s">
        <v>1082</v>
      </c>
    </row>
    <row r="23" spans="1:3" ht="30" x14ac:dyDescent="0.25">
      <c r="A23" s="662">
        <v>4</v>
      </c>
      <c r="B23" s="636" t="s">
        <v>972</v>
      </c>
      <c r="C23" s="1065">
        <v>0.75185937999999997</v>
      </c>
    </row>
    <row r="24" spans="1:3" ht="30" x14ac:dyDescent="0.25">
      <c r="A24" s="662">
        <v>5</v>
      </c>
      <c r="B24" s="636" t="s">
        <v>973</v>
      </c>
      <c r="C24" s="1064">
        <v>4.9809378100000004</v>
      </c>
    </row>
    <row r="25" spans="1:3" ht="45" x14ac:dyDescent="0.25">
      <c r="A25" s="640" t="s">
        <v>1041</v>
      </c>
      <c r="B25" s="636" t="s">
        <v>974</v>
      </c>
      <c r="C25" s="1064">
        <f>C24</f>
        <v>4.9809378100000004</v>
      </c>
    </row>
    <row r="26" spans="1:3" ht="45" x14ac:dyDescent="0.25">
      <c r="A26" s="640" t="s">
        <v>1042</v>
      </c>
      <c r="B26" s="636" t="s">
        <v>975</v>
      </c>
      <c r="C26" s="636" t="s">
        <v>1192</v>
      </c>
    </row>
    <row r="27" spans="1:3" ht="30" x14ac:dyDescent="0.25">
      <c r="A27" s="662" t="s">
        <v>976</v>
      </c>
      <c r="B27" s="636" t="s">
        <v>977</v>
      </c>
      <c r="C27" s="1064" t="s">
        <v>1193</v>
      </c>
    </row>
    <row r="28" spans="1:3" x14ac:dyDescent="0.25">
      <c r="A28" s="662" t="s">
        <v>978</v>
      </c>
      <c r="B28" s="636" t="s">
        <v>979</v>
      </c>
      <c r="C28" s="1067">
        <f>C23/C24</f>
        <v>0.15094735342620147</v>
      </c>
    </row>
    <row r="29" spans="1:3" x14ac:dyDescent="0.25">
      <c r="A29" s="662" t="s">
        <v>980</v>
      </c>
      <c r="B29" s="636" t="s">
        <v>981</v>
      </c>
      <c r="C29" s="1065">
        <f>'1. Общая информация'!C49</f>
        <v>0.75185937599999997</v>
      </c>
    </row>
    <row r="30" spans="1:3" x14ac:dyDescent="0.25">
      <c r="A30" s="662" t="s">
        <v>982</v>
      </c>
      <c r="B30" s="636" t="s">
        <v>983</v>
      </c>
      <c r="C30" s="1065">
        <f>'1. Общая информация'!C50</f>
        <v>0.62654947999999999</v>
      </c>
    </row>
    <row r="31" spans="1:3" ht="30" x14ac:dyDescent="0.25">
      <c r="A31" s="662" t="s">
        <v>984</v>
      </c>
      <c r="B31" s="636" t="s">
        <v>985</v>
      </c>
      <c r="C31" s="636" t="s">
        <v>488</v>
      </c>
    </row>
    <row r="32" spans="1:3" ht="30" x14ac:dyDescent="0.25">
      <c r="A32" s="662" t="s">
        <v>986</v>
      </c>
      <c r="B32" s="636" t="s">
        <v>977</v>
      </c>
      <c r="C32" s="636" t="s">
        <v>488</v>
      </c>
    </row>
    <row r="33" spans="1:3" x14ac:dyDescent="0.25">
      <c r="A33" s="662" t="s">
        <v>987</v>
      </c>
      <c r="B33" s="636" t="s">
        <v>979</v>
      </c>
      <c r="C33" s="636" t="s">
        <v>488</v>
      </c>
    </row>
    <row r="34" spans="1:3" x14ac:dyDescent="0.25">
      <c r="A34" s="662" t="s">
        <v>988</v>
      </c>
      <c r="B34" s="636" t="s">
        <v>981</v>
      </c>
      <c r="C34" s="636" t="s">
        <v>488</v>
      </c>
    </row>
    <row r="35" spans="1:3" x14ac:dyDescent="0.25">
      <c r="A35" s="662" t="s">
        <v>989</v>
      </c>
      <c r="B35" s="636" t="s">
        <v>983</v>
      </c>
      <c r="C35" s="636" t="s">
        <v>488</v>
      </c>
    </row>
    <row r="36" spans="1:3" ht="45" x14ac:dyDescent="0.25">
      <c r="A36" s="640" t="s">
        <v>143</v>
      </c>
      <c r="B36" s="636" t="s">
        <v>990</v>
      </c>
      <c r="C36" s="636" t="s">
        <v>488</v>
      </c>
    </row>
    <row r="37" spans="1:3" ht="30" x14ac:dyDescent="0.25">
      <c r="A37" s="640" t="s">
        <v>1118</v>
      </c>
      <c r="B37" s="636" t="s">
        <v>975</v>
      </c>
      <c r="C37" s="636" t="s">
        <v>488</v>
      </c>
    </row>
    <row r="38" spans="1:3" ht="30" x14ac:dyDescent="0.25">
      <c r="A38" s="662" t="s">
        <v>991</v>
      </c>
      <c r="B38" s="636" t="s">
        <v>992</v>
      </c>
      <c r="C38" s="636" t="s">
        <v>488</v>
      </c>
    </row>
    <row r="39" spans="1:3" x14ac:dyDescent="0.25">
      <c r="A39" s="662" t="s">
        <v>993</v>
      </c>
      <c r="B39" s="636" t="s">
        <v>979</v>
      </c>
      <c r="C39" s="636" t="s">
        <v>488</v>
      </c>
    </row>
    <row r="40" spans="1:3" x14ac:dyDescent="0.25">
      <c r="A40" s="662" t="s">
        <v>994</v>
      </c>
      <c r="B40" s="636" t="s">
        <v>981</v>
      </c>
      <c r="C40" s="636" t="s">
        <v>488</v>
      </c>
    </row>
    <row r="41" spans="1:3" x14ac:dyDescent="0.25">
      <c r="A41" s="662" t="s">
        <v>995</v>
      </c>
      <c r="B41" s="636" t="s">
        <v>983</v>
      </c>
      <c r="C41" s="636" t="s">
        <v>488</v>
      </c>
    </row>
    <row r="42" spans="1:3" ht="30" x14ac:dyDescent="0.25">
      <c r="A42" s="662" t="s">
        <v>996</v>
      </c>
      <c r="B42" s="636" t="s">
        <v>985</v>
      </c>
      <c r="C42" s="636" t="s">
        <v>488</v>
      </c>
    </row>
    <row r="43" spans="1:3" ht="30" x14ac:dyDescent="0.25">
      <c r="A43" s="662" t="s">
        <v>997</v>
      </c>
      <c r="B43" s="636" t="s">
        <v>992</v>
      </c>
      <c r="C43" s="636" t="s">
        <v>488</v>
      </c>
    </row>
    <row r="44" spans="1:3" x14ac:dyDescent="0.25">
      <c r="A44" s="662" t="s">
        <v>998</v>
      </c>
      <c r="B44" s="636" t="s">
        <v>979</v>
      </c>
      <c r="C44" s="636" t="s">
        <v>488</v>
      </c>
    </row>
    <row r="45" spans="1:3" x14ac:dyDescent="0.25">
      <c r="A45" s="662" t="s">
        <v>999</v>
      </c>
      <c r="B45" s="636" t="s">
        <v>981</v>
      </c>
      <c r="C45" s="636" t="s">
        <v>488</v>
      </c>
    </row>
    <row r="46" spans="1:3" x14ac:dyDescent="0.25">
      <c r="A46" s="662" t="s">
        <v>1000</v>
      </c>
      <c r="B46" s="636" t="s">
        <v>983</v>
      </c>
      <c r="C46" s="636" t="s">
        <v>488</v>
      </c>
    </row>
    <row r="47" spans="1:3" ht="31.5" customHeight="1" x14ac:dyDescent="0.25">
      <c r="A47" s="640">
        <v>43895</v>
      </c>
      <c r="B47" s="636" t="s">
        <v>1001</v>
      </c>
      <c r="C47" s="636" t="s">
        <v>488</v>
      </c>
    </row>
    <row r="48" spans="1:3" ht="30" x14ac:dyDescent="0.25">
      <c r="A48" s="640">
        <v>36955</v>
      </c>
      <c r="B48" s="636" t="s">
        <v>975</v>
      </c>
      <c r="C48" s="636" t="s">
        <v>488</v>
      </c>
    </row>
    <row r="49" spans="1:3" ht="30" x14ac:dyDescent="0.25">
      <c r="A49" s="662" t="s">
        <v>1002</v>
      </c>
      <c r="B49" s="636" t="s">
        <v>992</v>
      </c>
      <c r="C49" s="636" t="s">
        <v>488</v>
      </c>
    </row>
    <row r="50" spans="1:3" x14ac:dyDescent="0.25">
      <c r="A50" s="662" t="s">
        <v>1003</v>
      </c>
      <c r="B50" s="636" t="s">
        <v>979</v>
      </c>
      <c r="C50" s="636" t="s">
        <v>488</v>
      </c>
    </row>
    <row r="51" spans="1:3" x14ac:dyDescent="0.25">
      <c r="A51" s="662" t="s">
        <v>1004</v>
      </c>
      <c r="B51" s="636" t="s">
        <v>981</v>
      </c>
      <c r="C51" s="636" t="s">
        <v>488</v>
      </c>
    </row>
    <row r="52" spans="1:3" x14ac:dyDescent="0.25">
      <c r="A52" s="662" t="s">
        <v>1005</v>
      </c>
      <c r="B52" s="636" t="s">
        <v>983</v>
      </c>
      <c r="C52" s="636" t="s">
        <v>488</v>
      </c>
    </row>
    <row r="53" spans="1:3" ht="30" x14ac:dyDescent="0.25">
      <c r="A53" s="662" t="s">
        <v>1006</v>
      </c>
      <c r="B53" s="636" t="s">
        <v>985</v>
      </c>
      <c r="C53" s="636" t="s">
        <v>488</v>
      </c>
    </row>
    <row r="54" spans="1:3" ht="30" x14ac:dyDescent="0.25">
      <c r="A54" s="662" t="s">
        <v>1007</v>
      </c>
      <c r="B54" s="636" t="s">
        <v>992</v>
      </c>
      <c r="C54" s="636" t="s">
        <v>488</v>
      </c>
    </row>
    <row r="55" spans="1:3" x14ac:dyDescent="0.25">
      <c r="A55" s="662" t="s">
        <v>1008</v>
      </c>
      <c r="B55" s="636" t="s">
        <v>979</v>
      </c>
      <c r="C55" s="636" t="s">
        <v>488</v>
      </c>
    </row>
    <row r="56" spans="1:3" x14ac:dyDescent="0.25">
      <c r="A56" s="662" t="s">
        <v>1009</v>
      </c>
      <c r="B56" s="636" t="s">
        <v>981</v>
      </c>
      <c r="C56" s="636" t="s">
        <v>488</v>
      </c>
    </row>
    <row r="57" spans="1:3" x14ac:dyDescent="0.25">
      <c r="A57" s="662" t="s">
        <v>1010</v>
      </c>
      <c r="B57" s="636" t="s">
        <v>983</v>
      </c>
      <c r="C57" s="636" t="s">
        <v>488</v>
      </c>
    </row>
    <row r="58" spans="1:3" ht="45" x14ac:dyDescent="0.25">
      <c r="A58" s="662">
        <v>6</v>
      </c>
      <c r="B58" s="636" t="s">
        <v>1011</v>
      </c>
      <c r="C58" s="636" t="s">
        <v>488</v>
      </c>
    </row>
    <row r="59" spans="1:3" x14ac:dyDescent="0.25">
      <c r="A59" s="640" t="s">
        <v>776</v>
      </c>
      <c r="B59" s="636" t="s">
        <v>1012</v>
      </c>
      <c r="C59" s="636" t="s">
        <v>488</v>
      </c>
    </row>
    <row r="60" spans="1:3" x14ac:dyDescent="0.25">
      <c r="A60" s="640" t="s">
        <v>777</v>
      </c>
      <c r="B60" s="636" t="s">
        <v>1013</v>
      </c>
      <c r="C60" s="636" t="s">
        <v>488</v>
      </c>
    </row>
    <row r="61" spans="1:3" ht="30" x14ac:dyDescent="0.25">
      <c r="A61" s="640" t="s">
        <v>1116</v>
      </c>
      <c r="B61" s="636" t="s">
        <v>1014</v>
      </c>
      <c r="C61" s="636" t="s">
        <v>488</v>
      </c>
    </row>
    <row r="62" spans="1:3" x14ac:dyDescent="0.25">
      <c r="A62" s="640" t="s">
        <v>1117</v>
      </c>
      <c r="B62" s="636" t="s">
        <v>1015</v>
      </c>
      <c r="C62" s="636" t="s">
        <v>488</v>
      </c>
    </row>
    <row r="63" spans="1:3" x14ac:dyDescent="0.25">
      <c r="A63" s="662">
        <v>7</v>
      </c>
      <c r="B63" s="636" t="s">
        <v>1016</v>
      </c>
      <c r="C63" s="636" t="s">
        <v>488</v>
      </c>
    </row>
    <row r="64" spans="1:3" x14ac:dyDescent="0.25">
      <c r="A64" s="662">
        <v>8</v>
      </c>
      <c r="B64" s="636" t="s">
        <v>1017</v>
      </c>
      <c r="C64" s="636" t="s">
        <v>488</v>
      </c>
    </row>
    <row r="65" spans="1:3" ht="30" x14ac:dyDescent="0.25">
      <c r="A65" s="662">
        <v>9</v>
      </c>
      <c r="B65" s="636" t="s">
        <v>1018</v>
      </c>
      <c r="C65" s="636" t="s">
        <v>488</v>
      </c>
    </row>
    <row r="66" spans="1:3" x14ac:dyDescent="0.25">
      <c r="A66" s="662">
        <v>10</v>
      </c>
      <c r="B66" s="636" t="s">
        <v>1019</v>
      </c>
      <c r="C66" s="636" t="s">
        <v>488</v>
      </c>
    </row>
    <row r="67" spans="1:3" ht="60" x14ac:dyDescent="0.25">
      <c r="A67" s="662">
        <v>11</v>
      </c>
      <c r="B67" s="636" t="s">
        <v>1020</v>
      </c>
      <c r="C67" s="636" t="s">
        <v>488</v>
      </c>
    </row>
    <row r="68" spans="1:3" x14ac:dyDescent="0.25">
      <c r="A68" s="640" t="s">
        <v>1106</v>
      </c>
      <c r="B68" s="637" t="s">
        <v>365</v>
      </c>
      <c r="C68" s="636" t="s">
        <v>488</v>
      </c>
    </row>
    <row r="69" spans="1:3" ht="30" x14ac:dyDescent="0.25">
      <c r="A69" s="640" t="s">
        <v>1107</v>
      </c>
      <c r="B69" s="637" t="s">
        <v>1021</v>
      </c>
      <c r="C69" s="636" t="s">
        <v>488</v>
      </c>
    </row>
    <row r="70" spans="1:3" ht="30" x14ac:dyDescent="0.25">
      <c r="A70" s="640" t="s">
        <v>1022</v>
      </c>
      <c r="B70" s="637" t="s">
        <v>1023</v>
      </c>
      <c r="C70" s="636" t="s">
        <v>488</v>
      </c>
    </row>
    <row r="71" spans="1:3" x14ac:dyDescent="0.25">
      <c r="A71" s="640" t="s">
        <v>1108</v>
      </c>
      <c r="B71" s="637" t="s">
        <v>366</v>
      </c>
      <c r="C71" s="636" t="s">
        <v>488</v>
      </c>
    </row>
    <row r="72" spans="1:3" ht="30" x14ac:dyDescent="0.25">
      <c r="A72" s="640" t="s">
        <v>1109</v>
      </c>
      <c r="B72" s="637" t="s">
        <v>1021</v>
      </c>
      <c r="C72" s="636" t="s">
        <v>488</v>
      </c>
    </row>
    <row r="73" spans="1:3" ht="30" x14ac:dyDescent="0.25">
      <c r="A73" s="640" t="s">
        <v>1024</v>
      </c>
      <c r="B73" s="637" t="s">
        <v>1023</v>
      </c>
      <c r="C73" s="636" t="s">
        <v>488</v>
      </c>
    </row>
    <row r="74" spans="1:3" x14ac:dyDescent="0.25">
      <c r="A74" s="640" t="s">
        <v>1110</v>
      </c>
      <c r="B74" s="637" t="s">
        <v>367</v>
      </c>
      <c r="C74" s="636" t="s">
        <v>488</v>
      </c>
    </row>
    <row r="75" spans="1:3" ht="30" x14ac:dyDescent="0.25">
      <c r="A75" s="640" t="s">
        <v>1111</v>
      </c>
      <c r="B75" s="637" t="s">
        <v>1021</v>
      </c>
      <c r="C75" s="636" t="s">
        <v>488</v>
      </c>
    </row>
    <row r="76" spans="1:3" ht="30" x14ac:dyDescent="0.25">
      <c r="A76" s="640" t="s">
        <v>1025</v>
      </c>
      <c r="B76" s="637" t="s">
        <v>1023</v>
      </c>
      <c r="C76" s="636" t="s">
        <v>488</v>
      </c>
    </row>
    <row r="77" spans="1:3" x14ac:dyDescent="0.25">
      <c r="A77" s="640" t="s">
        <v>1112</v>
      </c>
      <c r="B77" s="637" t="s">
        <v>368</v>
      </c>
      <c r="C77" s="636" t="s">
        <v>488</v>
      </c>
    </row>
    <row r="78" spans="1:3" ht="30" x14ac:dyDescent="0.25">
      <c r="A78" s="640" t="s">
        <v>1113</v>
      </c>
      <c r="B78" s="637" t="s">
        <v>1021</v>
      </c>
      <c r="C78" s="636" t="s">
        <v>488</v>
      </c>
    </row>
    <row r="79" spans="1:3" ht="30" x14ac:dyDescent="0.25">
      <c r="A79" s="640" t="s">
        <v>1026</v>
      </c>
      <c r="B79" s="637" t="s">
        <v>1023</v>
      </c>
      <c r="C79" s="636" t="s">
        <v>488</v>
      </c>
    </row>
    <row r="80" spans="1:3" x14ac:dyDescent="0.25">
      <c r="A80" s="640" t="s">
        <v>1114</v>
      </c>
      <c r="B80" s="637" t="s">
        <v>369</v>
      </c>
      <c r="C80" s="636" t="s">
        <v>488</v>
      </c>
    </row>
    <row r="81" spans="1:3" ht="30" x14ac:dyDescent="0.25">
      <c r="A81" s="640" t="s">
        <v>1115</v>
      </c>
      <c r="B81" s="637" t="s">
        <v>1021</v>
      </c>
      <c r="C81" s="636" t="s">
        <v>488</v>
      </c>
    </row>
    <row r="82" spans="1:3" ht="30" x14ac:dyDescent="0.25">
      <c r="A82" s="640" t="s">
        <v>1027</v>
      </c>
      <c r="B82" s="637" t="s">
        <v>1023</v>
      </c>
      <c r="C82" s="636" t="s">
        <v>488</v>
      </c>
    </row>
    <row r="83" spans="1:3" ht="360" x14ac:dyDescent="0.25">
      <c r="A83" s="662">
        <v>12</v>
      </c>
      <c r="B83" s="636" t="s">
        <v>1028</v>
      </c>
      <c r="C83" s="636" t="s">
        <v>488</v>
      </c>
    </row>
    <row r="84" spans="1:3" ht="45" x14ac:dyDescent="0.25">
      <c r="A84" s="662">
        <v>13</v>
      </c>
      <c r="B84" s="636" t="s">
        <v>1029</v>
      </c>
      <c r="C84" s="636" t="s">
        <v>488</v>
      </c>
    </row>
    <row r="85" spans="1:3" x14ac:dyDescent="0.25">
      <c r="A85" s="640" t="s">
        <v>1101</v>
      </c>
      <c r="B85" s="637" t="s">
        <v>1103</v>
      </c>
      <c r="C85" s="636" t="s">
        <v>488</v>
      </c>
    </row>
    <row r="86" spans="1:3" x14ac:dyDescent="0.25">
      <c r="A86" s="640" t="s">
        <v>1102</v>
      </c>
      <c r="B86" s="637" t="s">
        <v>1104</v>
      </c>
      <c r="C86" s="636" t="s">
        <v>488</v>
      </c>
    </row>
    <row r="87" spans="1:3" x14ac:dyDescent="0.25">
      <c r="A87" s="662">
        <v>14</v>
      </c>
      <c r="B87" s="636" t="s">
        <v>1030</v>
      </c>
      <c r="C87" s="636" t="s">
        <v>488</v>
      </c>
    </row>
    <row r="88" spans="1:3" x14ac:dyDescent="0.25">
      <c r="A88" s="640" t="s">
        <v>1088</v>
      </c>
      <c r="B88" s="637" t="s">
        <v>882</v>
      </c>
      <c r="C88" s="636" t="s">
        <v>488</v>
      </c>
    </row>
    <row r="89" spans="1:3" x14ac:dyDescent="0.25">
      <c r="A89" s="640" t="s">
        <v>1089</v>
      </c>
      <c r="B89" s="637" t="s">
        <v>1031</v>
      </c>
      <c r="C89" s="636" t="s">
        <v>488</v>
      </c>
    </row>
    <row r="90" spans="1:3" x14ac:dyDescent="0.25">
      <c r="A90" s="640" t="s">
        <v>1090</v>
      </c>
      <c r="B90" s="637" t="s">
        <v>1032</v>
      </c>
      <c r="C90" s="636" t="s">
        <v>488</v>
      </c>
    </row>
    <row r="91" spans="1:3" x14ac:dyDescent="0.25">
      <c r="A91" s="640" t="s">
        <v>1091</v>
      </c>
      <c r="B91" s="637" t="s">
        <v>1033</v>
      </c>
      <c r="C91" s="636" t="s">
        <v>488</v>
      </c>
    </row>
    <row r="92" spans="1:3" x14ac:dyDescent="0.25">
      <c r="A92" s="640" t="s">
        <v>1092</v>
      </c>
      <c r="B92" s="637" t="s">
        <v>1034</v>
      </c>
      <c r="C92" s="636" t="s">
        <v>488</v>
      </c>
    </row>
    <row r="93" spans="1:3" x14ac:dyDescent="0.25">
      <c r="A93" s="640" t="s">
        <v>1097</v>
      </c>
      <c r="B93" s="637" t="s">
        <v>1093</v>
      </c>
      <c r="C93" s="636" t="s">
        <v>488</v>
      </c>
    </row>
    <row r="94" spans="1:3" x14ac:dyDescent="0.25">
      <c r="A94" s="640" t="s">
        <v>1098</v>
      </c>
      <c r="B94" s="637" t="s">
        <v>1094</v>
      </c>
      <c r="C94" s="636" t="s">
        <v>488</v>
      </c>
    </row>
    <row r="95" spans="1:3" x14ac:dyDescent="0.25">
      <c r="A95" s="640" t="s">
        <v>1099</v>
      </c>
      <c r="B95" s="637" t="s">
        <v>1095</v>
      </c>
      <c r="C95" s="636" t="s">
        <v>488</v>
      </c>
    </row>
    <row r="96" spans="1:3" x14ac:dyDescent="0.25">
      <c r="A96" s="640" t="s">
        <v>1100</v>
      </c>
      <c r="B96" s="637" t="s">
        <v>1096</v>
      </c>
      <c r="C96" s="636" t="s">
        <v>488</v>
      </c>
    </row>
    <row r="97" spans="1:3" ht="60" x14ac:dyDescent="0.25">
      <c r="A97" s="662">
        <v>15</v>
      </c>
      <c r="B97" s="636" t="s">
        <v>1105</v>
      </c>
      <c r="C97" s="636" t="s">
        <v>488</v>
      </c>
    </row>
    <row r="98" spans="1:3" ht="90" x14ac:dyDescent="0.25">
      <c r="A98" s="662">
        <v>16</v>
      </c>
      <c r="B98" s="636" t="s">
        <v>1035</v>
      </c>
      <c r="C98" s="636" t="s">
        <v>488</v>
      </c>
    </row>
    <row r="99" spans="1:3" x14ac:dyDescent="0.25">
      <c r="A99" s="640" t="s">
        <v>539</v>
      </c>
      <c r="B99" s="636" t="s">
        <v>1036</v>
      </c>
      <c r="C99" s="636" t="s">
        <v>488</v>
      </c>
    </row>
    <row r="100" spans="1:3" x14ac:dyDescent="0.25">
      <c r="A100" s="640" t="s">
        <v>540</v>
      </c>
      <c r="B100" s="637" t="s">
        <v>1085</v>
      </c>
      <c r="C100" s="636" t="s">
        <v>488</v>
      </c>
    </row>
    <row r="101" spans="1:3" x14ac:dyDescent="0.25">
      <c r="A101" s="640" t="s">
        <v>541</v>
      </c>
      <c r="B101" s="637" t="s">
        <v>1086</v>
      </c>
      <c r="C101" s="636" t="s">
        <v>488</v>
      </c>
    </row>
    <row r="102" spans="1:3" x14ac:dyDescent="0.25">
      <c r="A102" s="640" t="s">
        <v>542</v>
      </c>
      <c r="B102" s="637" t="s">
        <v>1087</v>
      </c>
      <c r="C102" s="636" t="s">
        <v>488</v>
      </c>
    </row>
    <row r="103" spans="1:3" x14ac:dyDescent="0.25">
      <c r="A103" s="640" t="s">
        <v>1083</v>
      </c>
      <c r="B103" s="636" t="s">
        <v>1037</v>
      </c>
      <c r="C103" s="636" t="s">
        <v>488</v>
      </c>
    </row>
    <row r="104" spans="1:3" ht="30" x14ac:dyDescent="0.25">
      <c r="A104" s="640" t="s">
        <v>1084</v>
      </c>
      <c r="B104" s="636" t="s">
        <v>1038</v>
      </c>
      <c r="C104" s="636" t="s">
        <v>488</v>
      </c>
    </row>
    <row r="105" spans="1:3" ht="30" x14ac:dyDescent="0.25">
      <c r="A105" s="662" t="s">
        <v>1039</v>
      </c>
      <c r="B105" s="636" t="s">
        <v>1040</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
  <sheetViews>
    <sheetView tabSelected="1" topLeftCell="J1" zoomScale="70" zoomScaleNormal="70" workbookViewId="0">
      <selection sqref="A1:AK1"/>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3" style="631" customWidth="1"/>
    <col min="6" max="8" width="20.28515625" style="631" customWidth="1"/>
    <col min="9" max="10" width="22.28515625" style="631" customWidth="1"/>
    <col min="11" max="12" width="16.7109375" style="631" customWidth="1"/>
    <col min="13" max="13" width="22.28515625" style="631" customWidth="1"/>
    <col min="14" max="14" width="13.5703125" style="631" customWidth="1"/>
    <col min="15" max="15" width="15.1406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51" t="s">
        <v>1195</v>
      </c>
      <c r="B1" s="1251"/>
      <c r="C1" s="1251"/>
      <c r="D1" s="1251"/>
      <c r="E1" s="1251"/>
      <c r="F1" s="1251"/>
      <c r="G1" s="1251"/>
      <c r="H1" s="1251"/>
      <c r="I1" s="1251"/>
      <c r="J1" s="1251"/>
      <c r="K1" s="1251"/>
      <c r="L1" s="1251"/>
      <c r="M1" s="1251"/>
      <c r="N1" s="1251"/>
      <c r="O1" s="1251"/>
      <c r="P1" s="1251"/>
      <c r="Q1" s="1251"/>
      <c r="R1" s="1251"/>
      <c r="S1" s="1251"/>
      <c r="T1" s="1251"/>
      <c r="U1" s="1251"/>
      <c r="V1" s="1251"/>
      <c r="W1" s="1251"/>
      <c r="X1" s="1251"/>
      <c r="Y1" s="1251"/>
      <c r="Z1" s="1251"/>
      <c r="AA1" s="1251"/>
      <c r="AB1" s="1251"/>
      <c r="AC1" s="1251"/>
      <c r="AD1" s="1251"/>
      <c r="AE1" s="1251"/>
      <c r="AF1" s="1251"/>
      <c r="AG1" s="1251"/>
      <c r="AH1" s="1251"/>
      <c r="AI1" s="1251"/>
      <c r="AJ1" s="1251"/>
      <c r="AK1" s="1251"/>
    </row>
    <row r="3" spans="1:37" ht="18.75" x14ac:dyDescent="0.25">
      <c r="A3" s="1252" t="s">
        <v>1119</v>
      </c>
      <c r="B3" s="1252"/>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1252"/>
      <c r="AB3" s="1252"/>
      <c r="AC3" s="1252"/>
      <c r="AD3" s="1252"/>
      <c r="AE3" s="1252"/>
      <c r="AF3" s="1252"/>
      <c r="AG3" s="1252"/>
      <c r="AH3" s="1252"/>
      <c r="AI3" s="1252"/>
      <c r="AJ3" s="1252"/>
      <c r="AK3" s="1252"/>
    </row>
    <row r="4" spans="1:37" x14ac:dyDescent="0.25">
      <c r="A4" s="632"/>
    </row>
    <row r="5" spans="1:37" ht="48" customHeight="1" x14ac:dyDescent="0.25">
      <c r="A5" s="1249" t="s">
        <v>851</v>
      </c>
      <c r="B5" s="1249" t="s">
        <v>852</v>
      </c>
      <c r="C5" s="1249" t="s">
        <v>816</v>
      </c>
      <c r="D5" s="1249" t="s">
        <v>853</v>
      </c>
      <c r="E5" s="1249"/>
      <c r="F5" s="1249" t="s">
        <v>50</v>
      </c>
      <c r="G5" s="1249" t="s">
        <v>854</v>
      </c>
      <c r="H5" s="1249" t="s">
        <v>48</v>
      </c>
      <c r="I5" s="1249" t="s">
        <v>855</v>
      </c>
      <c r="J5" s="1249"/>
      <c r="K5" s="1249"/>
      <c r="L5" s="1249"/>
      <c r="M5" s="1249"/>
      <c r="N5" s="1249"/>
      <c r="O5" s="1249"/>
      <c r="P5" s="1249"/>
      <c r="Q5" s="1249"/>
      <c r="R5" s="1249"/>
      <c r="S5" s="1249" t="s">
        <v>856</v>
      </c>
      <c r="T5" s="1249"/>
      <c r="U5" s="1249"/>
      <c r="V5" s="1249" t="s">
        <v>857</v>
      </c>
      <c r="W5" s="1249"/>
      <c r="X5" s="1249"/>
      <c r="Y5" s="1249"/>
      <c r="Z5" s="1249"/>
      <c r="AA5" s="1249"/>
      <c r="AB5" s="1249"/>
      <c r="AC5" s="1249"/>
      <c r="AD5" s="1249"/>
      <c r="AE5" s="1249"/>
      <c r="AF5" s="1249"/>
      <c r="AG5" s="1249"/>
      <c r="AH5" s="1249"/>
      <c r="AI5" s="1249" t="s">
        <v>858</v>
      </c>
      <c r="AJ5" s="1249"/>
      <c r="AK5" s="1249" t="s">
        <v>859</v>
      </c>
    </row>
    <row r="6" spans="1:37" ht="70.5" customHeight="1" x14ac:dyDescent="0.25">
      <c r="A6" s="1249"/>
      <c r="B6" s="1249"/>
      <c r="C6" s="1249"/>
      <c r="D6" s="1249"/>
      <c r="E6" s="1249"/>
      <c r="F6" s="1249"/>
      <c r="G6" s="1249"/>
      <c r="H6" s="1249"/>
      <c r="I6" s="1249" t="s">
        <v>860</v>
      </c>
      <c r="J6" s="1249" t="s">
        <v>861</v>
      </c>
      <c r="K6" s="1249" t="s">
        <v>862</v>
      </c>
      <c r="L6" s="1249"/>
      <c r="M6" s="1249" t="s">
        <v>863</v>
      </c>
      <c r="N6" s="1249" t="s">
        <v>864</v>
      </c>
      <c r="O6" s="1249"/>
      <c r="P6" s="1249" t="s">
        <v>865</v>
      </c>
      <c r="Q6" s="1249"/>
      <c r="R6" s="1249" t="s">
        <v>866</v>
      </c>
      <c r="S6" s="1249" t="s">
        <v>867</v>
      </c>
      <c r="T6" s="1249" t="s">
        <v>868</v>
      </c>
      <c r="U6" s="1249"/>
      <c r="V6" s="1250" t="s">
        <v>869</v>
      </c>
      <c r="W6" s="1249" t="s">
        <v>46</v>
      </c>
      <c r="X6" s="1249"/>
      <c r="Y6" s="1249" t="s">
        <v>870</v>
      </c>
      <c r="Z6" s="1249"/>
      <c r="AA6" s="1249" t="s">
        <v>871</v>
      </c>
      <c r="AB6" s="1249" t="s">
        <v>872</v>
      </c>
      <c r="AC6" s="1249" t="s">
        <v>873</v>
      </c>
      <c r="AD6" s="1249"/>
      <c r="AE6" s="1249" t="s">
        <v>874</v>
      </c>
      <c r="AF6" s="1249" t="s">
        <v>875</v>
      </c>
      <c r="AG6" s="1249" t="s">
        <v>40</v>
      </c>
      <c r="AH6" s="1249" t="s">
        <v>876</v>
      </c>
      <c r="AI6" s="1249" t="s">
        <v>877</v>
      </c>
      <c r="AJ6" s="1249" t="s">
        <v>878</v>
      </c>
      <c r="AK6" s="1249"/>
    </row>
    <row r="7" spans="1:37" ht="48" customHeight="1" x14ac:dyDescent="0.25">
      <c r="A7" s="1249"/>
      <c r="B7" s="1249"/>
      <c r="C7" s="1249"/>
      <c r="D7" s="1050" t="s">
        <v>879</v>
      </c>
      <c r="E7" s="1050" t="s">
        <v>880</v>
      </c>
      <c r="F7" s="1249"/>
      <c r="G7" s="1249"/>
      <c r="H7" s="1249"/>
      <c r="I7" s="1249"/>
      <c r="J7" s="1249"/>
      <c r="K7" s="1051" t="s">
        <v>881</v>
      </c>
      <c r="L7" s="1050" t="s">
        <v>882</v>
      </c>
      <c r="M7" s="1249"/>
      <c r="N7" s="1050" t="s">
        <v>883</v>
      </c>
      <c r="O7" s="1050" t="s">
        <v>882</v>
      </c>
      <c r="P7" s="1050" t="s">
        <v>879</v>
      </c>
      <c r="Q7" s="1050" t="s">
        <v>273</v>
      </c>
      <c r="R7" s="1249"/>
      <c r="S7" s="1249"/>
      <c r="T7" s="1050" t="s">
        <v>879</v>
      </c>
      <c r="U7" s="1050" t="s">
        <v>273</v>
      </c>
      <c r="V7" s="1250"/>
      <c r="W7" s="1050" t="s">
        <v>884</v>
      </c>
      <c r="X7" s="1050" t="s">
        <v>885</v>
      </c>
      <c r="Y7" s="1050" t="s">
        <v>884</v>
      </c>
      <c r="Z7" s="1050" t="s">
        <v>885</v>
      </c>
      <c r="AA7" s="1249"/>
      <c r="AB7" s="1249"/>
      <c r="AC7" s="1050" t="s">
        <v>15</v>
      </c>
      <c r="AD7" s="1050" t="s">
        <v>14</v>
      </c>
      <c r="AE7" s="1249"/>
      <c r="AF7" s="1249"/>
      <c r="AG7" s="1249"/>
      <c r="AH7" s="1249"/>
      <c r="AI7" s="1249"/>
      <c r="AJ7" s="1249"/>
      <c r="AK7" s="1249"/>
    </row>
    <row r="8" spans="1:37" x14ac:dyDescent="0.25">
      <c r="A8" s="1050">
        <v>1</v>
      </c>
      <c r="B8" s="1050">
        <v>2</v>
      </c>
      <c r="C8" s="1050">
        <v>3</v>
      </c>
      <c r="D8" s="1050">
        <v>4</v>
      </c>
      <c r="E8" s="1050">
        <v>5</v>
      </c>
      <c r="F8" s="1050">
        <v>6</v>
      </c>
      <c r="G8" s="1050">
        <v>7</v>
      </c>
      <c r="H8" s="1050">
        <v>8</v>
      </c>
      <c r="I8" s="1050">
        <v>9</v>
      </c>
      <c r="J8" s="1050">
        <v>10</v>
      </c>
      <c r="K8" s="1050">
        <v>11</v>
      </c>
      <c r="L8" s="1050">
        <v>12</v>
      </c>
      <c r="M8" s="1050">
        <v>13</v>
      </c>
      <c r="N8" s="1050">
        <v>14</v>
      </c>
      <c r="O8" s="1050">
        <v>15</v>
      </c>
      <c r="P8" s="1050">
        <v>16</v>
      </c>
      <c r="Q8" s="1050">
        <v>17</v>
      </c>
      <c r="R8" s="1050">
        <v>18</v>
      </c>
      <c r="S8" s="1050">
        <v>19</v>
      </c>
      <c r="T8" s="1050">
        <v>20</v>
      </c>
      <c r="U8" s="1050">
        <v>21</v>
      </c>
      <c r="V8" s="1050">
        <v>22</v>
      </c>
      <c r="W8" s="1050">
        <v>23</v>
      </c>
      <c r="X8" s="1050">
        <v>24</v>
      </c>
      <c r="Y8" s="1050">
        <v>25</v>
      </c>
      <c r="Z8" s="1050">
        <v>26</v>
      </c>
      <c r="AA8" s="1050">
        <v>27</v>
      </c>
      <c r="AB8" s="1050">
        <v>28</v>
      </c>
      <c r="AC8" s="1050">
        <v>29</v>
      </c>
      <c r="AD8" s="1050">
        <v>30</v>
      </c>
      <c r="AE8" s="1050">
        <v>31</v>
      </c>
      <c r="AF8" s="1050">
        <v>32</v>
      </c>
      <c r="AG8" s="1050">
        <v>33</v>
      </c>
      <c r="AH8" s="1050">
        <v>34</v>
      </c>
      <c r="AI8" s="1050">
        <v>35</v>
      </c>
      <c r="AJ8" s="1050">
        <v>36</v>
      </c>
      <c r="AK8" s="1050">
        <v>37</v>
      </c>
    </row>
    <row r="9" spans="1:37" ht="28.5" x14ac:dyDescent="0.25">
      <c r="A9" s="1050"/>
      <c r="B9" s="628" t="s">
        <v>624</v>
      </c>
      <c r="C9" s="1035"/>
      <c r="D9" s="1036"/>
      <c r="E9" s="1036"/>
      <c r="F9" s="1036"/>
      <c r="G9" s="1036"/>
      <c r="H9" s="1036"/>
      <c r="I9" s="1036"/>
      <c r="J9" s="1036"/>
      <c r="K9" s="1036"/>
      <c r="L9" s="1036"/>
      <c r="M9" s="1036"/>
      <c r="N9" s="1036"/>
      <c r="O9" s="1036"/>
      <c r="P9" s="1036"/>
      <c r="Q9" s="1036"/>
      <c r="R9" s="1036"/>
      <c r="S9" s="1036"/>
      <c r="T9" s="1036"/>
      <c r="U9" s="1036"/>
      <c r="V9" s="1036"/>
      <c r="W9" s="1036"/>
      <c r="X9" s="1036"/>
      <c r="Y9" s="1036"/>
      <c r="Z9" s="1036"/>
      <c r="AA9" s="1036"/>
      <c r="AB9" s="1036"/>
      <c r="AC9" s="1036"/>
      <c r="AD9" s="1036"/>
      <c r="AE9" s="1036"/>
      <c r="AF9" s="1036"/>
      <c r="AG9" s="1036"/>
      <c r="AH9" s="1036"/>
      <c r="AI9" s="1036"/>
      <c r="AJ9" s="1036"/>
      <c r="AK9" s="1037"/>
    </row>
    <row r="10" spans="1:37" ht="150" x14ac:dyDescent="0.25">
      <c r="A10" s="1050"/>
      <c r="B10" s="629" t="s">
        <v>824</v>
      </c>
      <c r="C10" s="630" t="s">
        <v>825</v>
      </c>
      <c r="D10" s="634">
        <f>E10/1.2</f>
        <v>2.6477403333333336</v>
      </c>
      <c r="E10" s="1054">
        <v>3.1772884000000001</v>
      </c>
      <c r="F10" s="1050" t="s">
        <v>1177</v>
      </c>
      <c r="G10" s="634">
        <f>D10</f>
        <v>2.6477403333333336</v>
      </c>
      <c r="H10" s="1050" t="s">
        <v>1171</v>
      </c>
      <c r="I10" s="1050" t="s">
        <v>1178</v>
      </c>
      <c r="J10" s="1050" t="s">
        <v>1177</v>
      </c>
      <c r="K10" s="1050">
        <v>879</v>
      </c>
      <c r="L10" s="1050" t="s">
        <v>1179</v>
      </c>
      <c r="M10" s="1050">
        <v>1</v>
      </c>
      <c r="N10" s="1055" t="s">
        <v>1180</v>
      </c>
      <c r="O10" s="1050" t="s">
        <v>492</v>
      </c>
      <c r="P10" s="634">
        <f>ROUND(Q10/1.2,8)</f>
        <v>4.1507815099999998</v>
      </c>
      <c r="Q10" s="634">
        <v>4.9809378100000004</v>
      </c>
      <c r="R10" s="1050" t="s">
        <v>1181</v>
      </c>
      <c r="S10" s="1050" t="s">
        <v>886</v>
      </c>
      <c r="T10" s="634">
        <f>ROUND(U10/1.2,8)</f>
        <v>2.48887591</v>
      </c>
      <c r="U10" s="634">
        <v>2.9866510900000001</v>
      </c>
      <c r="V10" s="1050" t="s">
        <v>1182</v>
      </c>
      <c r="W10" s="1050" t="s">
        <v>1183</v>
      </c>
      <c r="X10" s="1050" t="s">
        <v>1183</v>
      </c>
      <c r="Y10" s="1056" t="s">
        <v>1184</v>
      </c>
      <c r="Z10" s="1056" t="s">
        <v>1184</v>
      </c>
      <c r="AA10" s="1050" t="s">
        <v>1185</v>
      </c>
      <c r="AB10" s="1057">
        <v>44452</v>
      </c>
      <c r="AC10" s="1050">
        <v>32110633335</v>
      </c>
      <c r="AD10" s="1051" t="s">
        <v>1186</v>
      </c>
      <c r="AE10" s="1057">
        <v>44487</v>
      </c>
      <c r="AF10" s="1050" t="s">
        <v>1187</v>
      </c>
      <c r="AG10" s="1050">
        <v>0</v>
      </c>
      <c r="AH10" s="1050" t="s">
        <v>1187</v>
      </c>
      <c r="AI10" s="1057">
        <v>44503</v>
      </c>
      <c r="AJ10" s="1057">
        <v>44561</v>
      </c>
      <c r="AK10" s="1050" t="s">
        <v>886</v>
      </c>
    </row>
    <row r="11" spans="1:37" ht="90" x14ac:dyDescent="0.25">
      <c r="A11" s="1050"/>
      <c r="B11" s="629" t="s">
        <v>826</v>
      </c>
      <c r="C11" s="630" t="s">
        <v>827</v>
      </c>
      <c r="D11" s="634">
        <f t="shared" ref="D11:D14" si="0">E11/1.2</f>
        <v>0.62297474166666666</v>
      </c>
      <c r="E11" s="1054">
        <v>0.74756968999999995</v>
      </c>
      <c r="F11" s="1050" t="s">
        <v>1177</v>
      </c>
      <c r="G11" s="634">
        <f>D11</f>
        <v>0.62297474166666666</v>
      </c>
      <c r="H11" s="1050" t="s">
        <v>1171</v>
      </c>
      <c r="I11" s="1050" t="s">
        <v>1178</v>
      </c>
      <c r="J11" s="1050" t="s">
        <v>1177</v>
      </c>
      <c r="K11" s="1050">
        <v>879</v>
      </c>
      <c r="L11" s="1050" t="s">
        <v>1179</v>
      </c>
      <c r="M11" s="1050">
        <v>1</v>
      </c>
      <c r="N11" s="1055" t="s">
        <v>1180</v>
      </c>
      <c r="O11" s="1050" t="s">
        <v>492</v>
      </c>
      <c r="P11" s="634">
        <f>ROUND(Q11/1.2,8)</f>
        <v>4.1507815099999998</v>
      </c>
      <c r="Q11" s="634">
        <v>4.9809378100000004</v>
      </c>
      <c r="R11" s="1050" t="s">
        <v>1181</v>
      </c>
      <c r="S11" s="1050" t="s">
        <v>886</v>
      </c>
      <c r="T11" s="634">
        <f>ROUND(U11/1.2,8)</f>
        <v>0.58559625999999998</v>
      </c>
      <c r="U11" s="634">
        <v>0.70271550999999999</v>
      </c>
      <c r="V11" s="1050" t="s">
        <v>1182</v>
      </c>
      <c r="W11" s="1050" t="s">
        <v>1183</v>
      </c>
      <c r="X11" s="1050" t="s">
        <v>1183</v>
      </c>
      <c r="Y11" s="1056" t="s">
        <v>1184</v>
      </c>
      <c r="Z11" s="1056" t="s">
        <v>1184</v>
      </c>
      <c r="AA11" s="1050" t="s">
        <v>1185</v>
      </c>
      <c r="AB11" s="1057">
        <v>44452</v>
      </c>
      <c r="AC11" s="1050">
        <v>32110633335</v>
      </c>
      <c r="AD11" s="1051" t="s">
        <v>1186</v>
      </c>
      <c r="AE11" s="1057">
        <v>44487</v>
      </c>
      <c r="AF11" s="1050" t="s">
        <v>1187</v>
      </c>
      <c r="AG11" s="1050">
        <v>0</v>
      </c>
      <c r="AH11" s="1050" t="s">
        <v>1187</v>
      </c>
      <c r="AI11" s="1057">
        <v>44503</v>
      </c>
      <c r="AJ11" s="1057">
        <v>44561</v>
      </c>
      <c r="AK11" s="1050" t="s">
        <v>886</v>
      </c>
    </row>
    <row r="12" spans="1:37" ht="15.75" x14ac:dyDescent="0.25">
      <c r="A12" s="1050"/>
      <c r="B12" s="635" t="s">
        <v>635</v>
      </c>
      <c r="C12" s="1035"/>
      <c r="D12" s="1036"/>
      <c r="E12" s="1053"/>
      <c r="F12" s="1036"/>
      <c r="G12" s="1036"/>
      <c r="H12" s="1036"/>
      <c r="I12" s="1036"/>
      <c r="J12" s="1036"/>
      <c r="K12" s="1036"/>
      <c r="L12" s="1036"/>
      <c r="M12" s="1036"/>
      <c r="N12" s="1036"/>
      <c r="O12" s="1036"/>
      <c r="P12" s="1036"/>
      <c r="Q12" s="1036"/>
      <c r="R12" s="1036"/>
      <c r="S12" s="1036"/>
      <c r="T12" s="1058"/>
      <c r="U12" s="1058"/>
      <c r="V12" s="1036"/>
      <c r="W12" s="1036"/>
      <c r="X12" s="1036"/>
      <c r="Y12" s="1036"/>
      <c r="Z12" s="1036"/>
      <c r="AA12" s="1036"/>
      <c r="AB12" s="1059"/>
      <c r="AC12" s="1059"/>
      <c r="AD12" s="1036"/>
      <c r="AE12" s="1059"/>
      <c r="AF12" s="1036"/>
      <c r="AG12" s="1059"/>
      <c r="AH12" s="1036"/>
      <c r="AI12" s="1036"/>
      <c r="AJ12" s="1036"/>
      <c r="AK12" s="1037"/>
    </row>
    <row r="13" spans="1:37" ht="120" x14ac:dyDescent="0.25">
      <c r="A13" s="626" t="s">
        <v>634</v>
      </c>
      <c r="B13" s="630" t="s">
        <v>834</v>
      </c>
      <c r="C13" s="630" t="s">
        <v>795</v>
      </c>
      <c r="D13" s="1023">
        <f t="shared" si="0"/>
        <v>0.47846794166666673</v>
      </c>
      <c r="E13" s="1054">
        <v>0.57416153000000003</v>
      </c>
      <c r="F13" s="1050" t="s">
        <v>1177</v>
      </c>
      <c r="G13" s="634">
        <f>D13</f>
        <v>0.47846794166666673</v>
      </c>
      <c r="H13" s="1050" t="s">
        <v>1171</v>
      </c>
      <c r="I13" s="1050" t="s">
        <v>1178</v>
      </c>
      <c r="J13" s="1050" t="s">
        <v>1177</v>
      </c>
      <c r="K13" s="1050">
        <v>879</v>
      </c>
      <c r="L13" s="1050" t="s">
        <v>1179</v>
      </c>
      <c r="M13" s="1050">
        <v>1</v>
      </c>
      <c r="N13" s="1055" t="s">
        <v>1180</v>
      </c>
      <c r="O13" s="1050" t="s">
        <v>492</v>
      </c>
      <c r="P13" s="634">
        <f t="shared" ref="P13:P14" si="1">ROUND(Q13/1.2,8)</f>
        <v>4.1507815099999998</v>
      </c>
      <c r="Q13" s="634">
        <v>4.9809378100000004</v>
      </c>
      <c r="R13" s="1050" t="s">
        <v>1181</v>
      </c>
      <c r="S13" s="1050" t="s">
        <v>886</v>
      </c>
      <c r="T13" s="634">
        <f>ROUND(U13/1.2,8)</f>
        <v>0.44975986000000001</v>
      </c>
      <c r="U13" s="634">
        <v>0.53971183</v>
      </c>
      <c r="V13" s="1050" t="s">
        <v>1182</v>
      </c>
      <c r="W13" s="1050" t="s">
        <v>1183</v>
      </c>
      <c r="X13" s="1050" t="s">
        <v>1183</v>
      </c>
      <c r="Y13" s="1056" t="s">
        <v>1184</v>
      </c>
      <c r="Z13" s="1056" t="s">
        <v>1184</v>
      </c>
      <c r="AA13" s="1050" t="s">
        <v>1185</v>
      </c>
      <c r="AB13" s="1057">
        <v>44452</v>
      </c>
      <c r="AC13" s="1050">
        <v>32110633335</v>
      </c>
      <c r="AD13" s="1051" t="s">
        <v>1186</v>
      </c>
      <c r="AE13" s="1057">
        <v>44487</v>
      </c>
      <c r="AF13" s="1050" t="s">
        <v>1187</v>
      </c>
      <c r="AG13" s="1050">
        <v>0</v>
      </c>
      <c r="AH13" s="1050" t="s">
        <v>1187</v>
      </c>
      <c r="AI13" s="1057">
        <v>44503</v>
      </c>
      <c r="AJ13" s="1057">
        <v>44561</v>
      </c>
      <c r="AK13" s="1050" t="s">
        <v>886</v>
      </c>
    </row>
    <row r="14" spans="1:37" ht="45" customHeight="1" x14ac:dyDescent="0.25">
      <c r="A14" s="626" t="s">
        <v>634</v>
      </c>
      <c r="B14" s="630" t="s">
        <v>835</v>
      </c>
      <c r="C14" s="630" t="s">
        <v>836</v>
      </c>
      <c r="D14" s="1023">
        <f t="shared" si="0"/>
        <v>0.66654215000000006</v>
      </c>
      <c r="E14" s="1054">
        <v>0.79985057999999998</v>
      </c>
      <c r="F14" s="1050" t="s">
        <v>1177</v>
      </c>
      <c r="G14" s="634">
        <f>D14</f>
        <v>0.66654215000000006</v>
      </c>
      <c r="H14" s="1050" t="s">
        <v>1171</v>
      </c>
      <c r="I14" s="1050" t="s">
        <v>1178</v>
      </c>
      <c r="J14" s="1050" t="s">
        <v>1177</v>
      </c>
      <c r="K14" s="1050">
        <v>879</v>
      </c>
      <c r="L14" s="1050" t="s">
        <v>1179</v>
      </c>
      <c r="M14" s="1050">
        <v>1</v>
      </c>
      <c r="N14" s="1055" t="s">
        <v>1180</v>
      </c>
      <c r="O14" s="1050" t="s">
        <v>492</v>
      </c>
      <c r="P14" s="634">
        <f t="shared" si="1"/>
        <v>4.1507815099999998</v>
      </c>
      <c r="Q14" s="634">
        <v>4.9809378100000004</v>
      </c>
      <c r="R14" s="1050" t="s">
        <v>1181</v>
      </c>
      <c r="S14" s="1050" t="s">
        <v>886</v>
      </c>
      <c r="T14" s="634">
        <f>ROUND(U14/1.2,8)</f>
        <v>0.62654947999999999</v>
      </c>
      <c r="U14" s="634">
        <v>0.75185937999999997</v>
      </c>
      <c r="V14" s="1050" t="s">
        <v>1182</v>
      </c>
      <c r="W14" s="1050" t="s">
        <v>1183</v>
      </c>
      <c r="X14" s="1050" t="s">
        <v>1183</v>
      </c>
      <c r="Y14" s="1056" t="s">
        <v>1184</v>
      </c>
      <c r="Z14" s="1056" t="s">
        <v>1184</v>
      </c>
      <c r="AA14" s="1050" t="s">
        <v>1185</v>
      </c>
      <c r="AB14" s="1057">
        <v>44452</v>
      </c>
      <c r="AC14" s="1050">
        <v>32110633335</v>
      </c>
      <c r="AD14" s="1051" t="s">
        <v>1186</v>
      </c>
      <c r="AE14" s="1057">
        <v>44487</v>
      </c>
      <c r="AF14" s="1050" t="s">
        <v>1187</v>
      </c>
      <c r="AG14" s="1050">
        <v>0</v>
      </c>
      <c r="AH14" s="1050" t="s">
        <v>1187</v>
      </c>
      <c r="AI14" s="1057">
        <v>44503</v>
      </c>
      <c r="AJ14" s="1057">
        <v>44561</v>
      </c>
      <c r="AK14" s="1050" t="s">
        <v>886</v>
      </c>
    </row>
    <row r="15" spans="1:37" ht="31.5" x14ac:dyDescent="0.25">
      <c r="A15" s="627" t="s">
        <v>183</v>
      </c>
      <c r="B15" s="1025" t="s">
        <v>729</v>
      </c>
      <c r="C15" s="1035"/>
      <c r="D15" s="1036"/>
      <c r="E15" s="1036"/>
      <c r="F15" s="1036"/>
      <c r="G15" s="1036"/>
      <c r="H15" s="1036"/>
      <c r="I15" s="1036"/>
      <c r="J15" s="1036"/>
      <c r="K15" s="1036"/>
      <c r="L15" s="1036"/>
      <c r="M15" s="1036"/>
      <c r="N15" s="1036"/>
      <c r="O15" s="1036"/>
      <c r="P15" s="1036"/>
      <c r="Q15" s="1036"/>
      <c r="R15" s="1036"/>
      <c r="S15" s="1036"/>
      <c r="T15" s="1036"/>
      <c r="U15" s="1036"/>
      <c r="V15" s="1036"/>
      <c r="W15" s="1036"/>
      <c r="X15" s="1036"/>
      <c r="Y15" s="1036"/>
      <c r="Z15" s="1036"/>
      <c r="AA15" s="1036"/>
      <c r="AB15" s="1036"/>
      <c r="AC15" s="1036"/>
      <c r="AD15" s="1036"/>
      <c r="AE15" s="1036"/>
      <c r="AF15" s="1036"/>
      <c r="AG15" s="1036"/>
      <c r="AH15" s="1036"/>
      <c r="AI15" s="1036"/>
      <c r="AJ15" s="1036"/>
      <c r="AK15" s="1037"/>
    </row>
    <row r="16" spans="1:37" s="1030" customFormat="1" ht="47.25" x14ac:dyDescent="0.25">
      <c r="A16" s="1026" t="s">
        <v>183</v>
      </c>
      <c r="B16" s="1034" t="s">
        <v>1174</v>
      </c>
      <c r="C16" s="1027" t="s">
        <v>1172</v>
      </c>
      <c r="D16" s="1028">
        <f t="shared" ref="D16:G16" si="2">SUM(D17:D18)</f>
        <v>19.198156066666666</v>
      </c>
      <c r="E16" s="1028">
        <f t="shared" si="2"/>
        <v>23.03778728</v>
      </c>
      <c r="F16" s="1028" t="s">
        <v>488</v>
      </c>
      <c r="G16" s="1028">
        <f t="shared" si="2"/>
        <v>0.77059525000000006</v>
      </c>
      <c r="H16" s="1029" t="s">
        <v>1171</v>
      </c>
      <c r="I16" s="1029" t="s">
        <v>488</v>
      </c>
      <c r="J16" s="1028" t="str">
        <f>J17</f>
        <v>Выполнение работ</v>
      </c>
      <c r="K16" s="1028">
        <f t="shared" ref="K16:O16" si="3">K17</f>
        <v>879</v>
      </c>
      <c r="L16" s="1028" t="str">
        <f t="shared" si="3"/>
        <v>условная штука</v>
      </c>
      <c r="M16" s="1060">
        <f t="shared" si="3"/>
        <v>1</v>
      </c>
      <c r="N16" s="1028" t="str">
        <f t="shared" si="3"/>
        <v>04</v>
      </c>
      <c r="O16" s="1061" t="str">
        <f t="shared" si="3"/>
        <v>Красноярский край</v>
      </c>
      <c r="P16" s="1028">
        <f t="shared" ref="P16:AH16" si="4">SUM(P17:P18)</f>
        <v>0.77059525000000006</v>
      </c>
      <c r="Q16" s="1028">
        <f t="shared" si="4"/>
        <v>0.92471429999999999</v>
      </c>
      <c r="R16" s="1028">
        <f t="shared" si="4"/>
        <v>0</v>
      </c>
      <c r="S16" s="1028">
        <f t="shared" si="4"/>
        <v>0</v>
      </c>
      <c r="T16" s="1028">
        <f t="shared" si="4"/>
        <v>0.77059525000000006</v>
      </c>
      <c r="U16" s="1028">
        <f t="shared" si="4"/>
        <v>0.92471429999999999</v>
      </c>
      <c r="V16" s="1028">
        <f t="shared" si="4"/>
        <v>0</v>
      </c>
      <c r="W16" s="1028">
        <f t="shared" si="4"/>
        <v>0</v>
      </c>
      <c r="X16" s="1028">
        <f t="shared" si="4"/>
        <v>0</v>
      </c>
      <c r="Y16" s="1028">
        <f t="shared" si="4"/>
        <v>0</v>
      </c>
      <c r="Z16" s="1028">
        <f t="shared" si="4"/>
        <v>0</v>
      </c>
      <c r="AA16" s="1028">
        <f t="shared" si="4"/>
        <v>0</v>
      </c>
      <c r="AB16" s="1028">
        <f t="shared" si="4"/>
        <v>0</v>
      </c>
      <c r="AC16" s="1028">
        <f t="shared" si="4"/>
        <v>0</v>
      </c>
      <c r="AD16" s="1028">
        <f t="shared" si="4"/>
        <v>0</v>
      </c>
      <c r="AE16" s="1028">
        <f t="shared" si="4"/>
        <v>0</v>
      </c>
      <c r="AF16" s="1028">
        <f t="shared" si="4"/>
        <v>0</v>
      </c>
      <c r="AG16" s="1028">
        <f t="shared" si="4"/>
        <v>0</v>
      </c>
      <c r="AH16" s="1028">
        <f t="shared" si="4"/>
        <v>0</v>
      </c>
      <c r="AI16" s="1062" t="s">
        <v>1188</v>
      </c>
      <c r="AJ16" s="1062" t="s">
        <v>1189</v>
      </c>
      <c r="AK16" s="1028" t="s">
        <v>488</v>
      </c>
    </row>
    <row r="17" spans="1:37" ht="75" x14ac:dyDescent="0.25">
      <c r="A17" s="627" t="s">
        <v>183</v>
      </c>
      <c r="B17" s="56" t="s">
        <v>1175</v>
      </c>
      <c r="C17" s="1032" t="s">
        <v>1173</v>
      </c>
      <c r="D17" s="1023">
        <f t="shared" ref="D17:D18" si="5">E17/1.2</f>
        <v>0.77059525000000006</v>
      </c>
      <c r="E17" s="1033">
        <v>0.92471429999999999</v>
      </c>
      <c r="F17" s="1050" t="s">
        <v>1177</v>
      </c>
      <c r="G17" s="634">
        <f>D17</f>
        <v>0.77059525000000006</v>
      </c>
      <c r="H17" s="1050" t="s">
        <v>1171</v>
      </c>
      <c r="I17" s="1050" t="s">
        <v>1190</v>
      </c>
      <c r="J17" s="1050" t="s">
        <v>1177</v>
      </c>
      <c r="K17" s="1050">
        <v>879</v>
      </c>
      <c r="L17" s="1050" t="s">
        <v>1179</v>
      </c>
      <c r="M17" s="1050">
        <v>1</v>
      </c>
      <c r="N17" s="1055" t="s">
        <v>1180</v>
      </c>
      <c r="O17" s="1050" t="s">
        <v>492</v>
      </c>
      <c r="P17" s="1023">
        <f t="shared" ref="P17" si="6">Q17/1.2</f>
        <v>0.77059525000000006</v>
      </c>
      <c r="Q17" s="1033">
        <v>0.92471429999999999</v>
      </c>
      <c r="R17" s="1050" t="s">
        <v>1191</v>
      </c>
      <c r="S17" s="1050" t="s">
        <v>886</v>
      </c>
      <c r="T17" s="634">
        <f>P17</f>
        <v>0.77059525000000006</v>
      </c>
      <c r="U17" s="634">
        <f>Q17</f>
        <v>0.92471429999999999</v>
      </c>
      <c r="V17" s="1050" t="s">
        <v>886</v>
      </c>
      <c r="W17" s="1050" t="s">
        <v>886</v>
      </c>
      <c r="X17" s="1050" t="s">
        <v>886</v>
      </c>
      <c r="Y17" s="1056" t="s">
        <v>1184</v>
      </c>
      <c r="Z17" s="1056" t="s">
        <v>1184</v>
      </c>
      <c r="AA17" s="1050" t="s">
        <v>1187</v>
      </c>
      <c r="AB17" s="1050" t="s">
        <v>886</v>
      </c>
      <c r="AC17" s="1050" t="s">
        <v>886</v>
      </c>
      <c r="AD17" s="1050" t="s">
        <v>886</v>
      </c>
      <c r="AE17" s="1050" t="s">
        <v>886</v>
      </c>
      <c r="AF17" s="1050" t="s">
        <v>1185</v>
      </c>
      <c r="AG17" s="1050" t="s">
        <v>886</v>
      </c>
      <c r="AH17" s="1050" t="s">
        <v>886</v>
      </c>
      <c r="AI17" s="1057">
        <v>44411</v>
      </c>
      <c r="AJ17" s="1057">
        <v>44561</v>
      </c>
      <c r="AK17" s="1050" t="s">
        <v>886</v>
      </c>
    </row>
    <row r="18" spans="1:37" ht="78.75" x14ac:dyDescent="0.25">
      <c r="A18" s="627" t="s">
        <v>183</v>
      </c>
      <c r="B18" s="56" t="s">
        <v>1176</v>
      </c>
      <c r="C18" s="1032" t="s">
        <v>1173</v>
      </c>
      <c r="D18" s="1023">
        <f t="shared" si="5"/>
        <v>18.427560816666666</v>
      </c>
      <c r="E18" s="1024">
        <v>22.113072979999998</v>
      </c>
      <c r="F18" s="1050" t="s">
        <v>886</v>
      </c>
      <c r="G18" s="1050" t="s">
        <v>886</v>
      </c>
      <c r="H18" s="1050" t="s">
        <v>1171</v>
      </c>
      <c r="I18" s="1050" t="s">
        <v>886</v>
      </c>
      <c r="J18" s="1050" t="s">
        <v>886</v>
      </c>
      <c r="K18" s="1050" t="s">
        <v>886</v>
      </c>
      <c r="L18" s="1050" t="s">
        <v>886</v>
      </c>
      <c r="M18" s="1050" t="s">
        <v>886</v>
      </c>
      <c r="N18" s="1050" t="s">
        <v>886</v>
      </c>
      <c r="O18" s="1050" t="s">
        <v>886</v>
      </c>
      <c r="P18" s="1050" t="s">
        <v>886</v>
      </c>
      <c r="Q18" s="1050" t="s">
        <v>886</v>
      </c>
      <c r="R18" s="1050" t="s">
        <v>886</v>
      </c>
      <c r="S18" s="1050" t="s">
        <v>886</v>
      </c>
      <c r="T18" s="1050" t="s">
        <v>886</v>
      </c>
      <c r="U18" s="1050" t="s">
        <v>886</v>
      </c>
      <c r="V18" s="1050" t="s">
        <v>886</v>
      </c>
      <c r="W18" s="1050" t="s">
        <v>886</v>
      </c>
      <c r="X18" s="1050" t="s">
        <v>886</v>
      </c>
      <c r="Y18" s="1050" t="s">
        <v>886</v>
      </c>
      <c r="Z18" s="1050" t="s">
        <v>886</v>
      </c>
      <c r="AA18" s="1050" t="s">
        <v>886</v>
      </c>
      <c r="AB18" s="1050" t="s">
        <v>886</v>
      </c>
      <c r="AC18" s="1050" t="s">
        <v>886</v>
      </c>
      <c r="AD18" s="1050" t="s">
        <v>886</v>
      </c>
      <c r="AE18" s="1050" t="s">
        <v>886</v>
      </c>
      <c r="AF18" s="1050" t="s">
        <v>886</v>
      </c>
      <c r="AG18" s="1050" t="s">
        <v>886</v>
      </c>
      <c r="AH18" s="1050" t="s">
        <v>886</v>
      </c>
      <c r="AI18" s="1050" t="s">
        <v>886</v>
      </c>
      <c r="AJ18" s="1050" t="s">
        <v>886</v>
      </c>
      <c r="AK18" s="1050" t="s">
        <v>886</v>
      </c>
    </row>
    <row r="22" spans="1:37" x14ac:dyDescent="0.25">
      <c r="G22" s="1063"/>
    </row>
  </sheetData>
  <mergeCells count="35">
    <mergeCell ref="A1:AK1"/>
    <mergeCell ref="A3:AK3"/>
    <mergeCell ref="A5:A7"/>
    <mergeCell ref="B5:B7"/>
    <mergeCell ref="D5:E6"/>
    <mergeCell ref="F5:F7"/>
    <mergeCell ref="G5:G7"/>
    <mergeCell ref="H5:H7"/>
    <mergeCell ref="I5:R5"/>
    <mergeCell ref="S5:U5"/>
    <mergeCell ref="V5:AH5"/>
    <mergeCell ref="AI5:AJ5"/>
    <mergeCell ref="Y6:Z6"/>
    <mergeCell ref="AA6:AA7"/>
    <mergeCell ref="AB6:AB7"/>
    <mergeCell ref="AC6:AD6"/>
    <mergeCell ref="C5:C7"/>
    <mergeCell ref="R6:R7"/>
    <mergeCell ref="S6:S7"/>
    <mergeCell ref="T6:U6"/>
    <mergeCell ref="V6:V7"/>
    <mergeCell ref="P6:Q6"/>
    <mergeCell ref="AK5:AK7"/>
    <mergeCell ref="I6:I7"/>
    <mergeCell ref="J6:J7"/>
    <mergeCell ref="K6:L6"/>
    <mergeCell ref="M6:M7"/>
    <mergeCell ref="N6:O6"/>
    <mergeCell ref="W6:X6"/>
    <mergeCell ref="AJ6:AJ7"/>
    <mergeCell ref="AE6:AE7"/>
    <mergeCell ref="AF6:AF7"/>
    <mergeCell ref="AG6:AG7"/>
    <mergeCell ref="AH6:AH7"/>
    <mergeCell ref="AI6:AI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0" r:id="rId3"/>
    <hyperlink ref="AD11" r:id="rId4"/>
    <hyperlink ref="AD13" r:id="rId5"/>
    <hyperlink ref="AD14" r:id="rId6"/>
  </hyperlinks>
  <pageMargins left="0.7" right="0.7" top="0.75" bottom="0.75" header="0.3" footer="0.3"/>
  <pageSetup paperSize="9" orientation="portrait" verticalDpi="0" r:id="rId7"/>
  <drawing r:id="rId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54" t="s">
        <v>327</v>
      </c>
      <c r="B5" s="1154"/>
      <c r="C5" s="1154"/>
      <c r="D5" s="1154"/>
      <c r="E5" s="1154"/>
      <c r="F5" s="1154"/>
      <c r="G5" s="1154"/>
      <c r="H5" s="1154"/>
      <c r="I5" s="1154"/>
      <c r="J5" s="1154"/>
      <c r="K5" s="1154"/>
      <c r="L5" s="1154"/>
      <c r="M5" s="1154"/>
      <c r="N5" s="1154"/>
      <c r="O5" s="1154"/>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58" t="s">
        <v>11</v>
      </c>
      <c r="B7" s="1158"/>
      <c r="C7" s="1158"/>
      <c r="D7" s="1158"/>
      <c r="E7" s="1158"/>
      <c r="F7" s="1158"/>
      <c r="G7" s="1158"/>
      <c r="H7" s="1158"/>
      <c r="I7" s="1158"/>
      <c r="J7" s="1158"/>
      <c r="K7" s="1158"/>
      <c r="L7" s="1158"/>
      <c r="M7" s="1158"/>
      <c r="N7" s="1158"/>
      <c r="O7" s="1158"/>
      <c r="P7" s="13"/>
      <c r="Q7" s="13"/>
      <c r="R7" s="13"/>
      <c r="S7" s="13"/>
      <c r="T7" s="13"/>
      <c r="U7" s="13"/>
      <c r="V7" s="13"/>
      <c r="W7" s="13"/>
      <c r="X7" s="13"/>
      <c r="Y7" s="13"/>
      <c r="Z7" s="13"/>
    </row>
    <row r="8" spans="1:28" s="12" customFormat="1" ht="18.75" x14ac:dyDescent="0.2">
      <c r="A8" s="1158"/>
      <c r="B8" s="1158"/>
      <c r="C8" s="1158"/>
      <c r="D8" s="1158"/>
      <c r="E8" s="1158"/>
      <c r="F8" s="1158"/>
      <c r="G8" s="1158"/>
      <c r="H8" s="1158"/>
      <c r="I8" s="1158"/>
      <c r="J8" s="1158"/>
      <c r="K8" s="1158"/>
      <c r="L8" s="1158"/>
      <c r="M8" s="1158"/>
      <c r="N8" s="1158"/>
      <c r="O8" s="1158"/>
      <c r="P8" s="13"/>
      <c r="Q8" s="13"/>
      <c r="R8" s="13"/>
      <c r="S8" s="13"/>
      <c r="T8" s="13"/>
      <c r="U8" s="13"/>
      <c r="V8" s="13"/>
      <c r="W8" s="13"/>
      <c r="X8" s="13"/>
      <c r="Y8" s="13"/>
      <c r="Z8" s="13"/>
    </row>
    <row r="9" spans="1:28" s="12" customFormat="1" ht="18.75" x14ac:dyDescent="0.2">
      <c r="A9" s="1253" t="s">
        <v>8</v>
      </c>
      <c r="B9" s="1253"/>
      <c r="C9" s="1253"/>
      <c r="D9" s="1253"/>
      <c r="E9" s="1253"/>
      <c r="F9" s="1253"/>
      <c r="G9" s="1253"/>
      <c r="H9" s="1253"/>
      <c r="I9" s="1253"/>
      <c r="J9" s="1253"/>
      <c r="K9" s="1253"/>
      <c r="L9" s="1253"/>
      <c r="M9" s="1253"/>
      <c r="N9" s="1253"/>
      <c r="O9" s="1253"/>
      <c r="P9" s="13"/>
      <c r="Q9" s="13"/>
      <c r="R9" s="13"/>
      <c r="S9" s="13"/>
      <c r="T9" s="13"/>
      <c r="U9" s="13"/>
      <c r="V9" s="13"/>
      <c r="W9" s="13"/>
      <c r="X9" s="13"/>
      <c r="Y9" s="13"/>
      <c r="Z9" s="13"/>
    </row>
    <row r="10" spans="1:28" s="12" customFormat="1" ht="18.75" x14ac:dyDescent="0.2">
      <c r="A10" s="1155" t="s">
        <v>10</v>
      </c>
      <c r="B10" s="1155"/>
      <c r="C10" s="1155"/>
      <c r="D10" s="1155"/>
      <c r="E10" s="1155"/>
      <c r="F10" s="1155"/>
      <c r="G10" s="1155"/>
      <c r="H10" s="1155"/>
      <c r="I10" s="1155"/>
      <c r="J10" s="1155"/>
      <c r="K10" s="1155"/>
      <c r="L10" s="1155"/>
      <c r="M10" s="1155"/>
      <c r="N10" s="1155"/>
      <c r="O10" s="1155"/>
      <c r="P10" s="13"/>
      <c r="Q10" s="13"/>
      <c r="R10" s="13"/>
      <c r="S10" s="13"/>
      <c r="T10" s="13"/>
      <c r="U10" s="13"/>
      <c r="V10" s="13"/>
      <c r="W10" s="13"/>
      <c r="X10" s="13"/>
      <c r="Y10" s="13"/>
      <c r="Z10" s="13"/>
    </row>
    <row r="11" spans="1:28" s="12" customFormat="1" ht="18.75" x14ac:dyDescent="0.2">
      <c r="A11" s="1158"/>
      <c r="B11" s="1158"/>
      <c r="C11" s="1158"/>
      <c r="D11" s="1158"/>
      <c r="E11" s="1158"/>
      <c r="F11" s="1158"/>
      <c r="G11" s="1158"/>
      <c r="H11" s="1158"/>
      <c r="I11" s="1158"/>
      <c r="J11" s="1158"/>
      <c r="K11" s="1158"/>
      <c r="L11" s="1158"/>
      <c r="M11" s="1158"/>
      <c r="N11" s="1158"/>
      <c r="O11" s="1158"/>
      <c r="P11" s="13"/>
      <c r="Q11" s="13"/>
      <c r="R11" s="13"/>
      <c r="S11" s="13"/>
      <c r="T11" s="13"/>
      <c r="U11" s="13"/>
      <c r="V11" s="13"/>
      <c r="W11" s="13"/>
      <c r="X11" s="13"/>
      <c r="Y11" s="13"/>
      <c r="Z11" s="13"/>
    </row>
    <row r="12" spans="1:28" s="12" customFormat="1" ht="18.75" x14ac:dyDescent="0.2">
      <c r="A12" s="1253" t="s">
        <v>8</v>
      </c>
      <c r="B12" s="1253"/>
      <c r="C12" s="1253"/>
      <c r="D12" s="1253"/>
      <c r="E12" s="1253"/>
      <c r="F12" s="1253"/>
      <c r="G12" s="1253"/>
      <c r="H12" s="1253"/>
      <c r="I12" s="1253"/>
      <c r="J12" s="1253"/>
      <c r="K12" s="1253"/>
      <c r="L12" s="1253"/>
      <c r="M12" s="1253"/>
      <c r="N12" s="1253"/>
      <c r="O12" s="1253"/>
      <c r="P12" s="13"/>
      <c r="Q12" s="13"/>
      <c r="R12" s="13"/>
      <c r="S12" s="13"/>
      <c r="T12" s="13"/>
      <c r="U12" s="13"/>
      <c r="V12" s="13"/>
      <c r="W12" s="13"/>
      <c r="X12" s="13"/>
      <c r="Y12" s="13"/>
      <c r="Z12" s="13"/>
    </row>
    <row r="13" spans="1:28" s="12" customFormat="1" ht="18.75" x14ac:dyDescent="0.2">
      <c r="A13" s="1155" t="s">
        <v>9</v>
      </c>
      <c r="B13" s="1155"/>
      <c r="C13" s="1155"/>
      <c r="D13" s="1155"/>
      <c r="E13" s="1155"/>
      <c r="F13" s="1155"/>
      <c r="G13" s="1155"/>
      <c r="H13" s="1155"/>
      <c r="I13" s="1155"/>
      <c r="J13" s="1155"/>
      <c r="K13" s="1155"/>
      <c r="L13" s="1155"/>
      <c r="M13" s="1155"/>
      <c r="N13" s="1155"/>
      <c r="O13" s="1155"/>
      <c r="P13" s="13"/>
      <c r="Q13" s="13"/>
      <c r="R13" s="13"/>
      <c r="S13" s="13"/>
      <c r="T13" s="13"/>
      <c r="U13" s="13"/>
      <c r="V13" s="13"/>
      <c r="W13" s="13"/>
      <c r="X13" s="13"/>
      <c r="Y13" s="13"/>
      <c r="Z13" s="13"/>
    </row>
    <row r="14" spans="1:28" s="9" customFormat="1" ht="15.75" customHeight="1" x14ac:dyDescent="0.2">
      <c r="A14" s="1167"/>
      <c r="B14" s="1167"/>
      <c r="C14" s="1167"/>
      <c r="D14" s="1167"/>
      <c r="E14" s="1167"/>
      <c r="F14" s="1167"/>
      <c r="G14" s="1167"/>
      <c r="H14" s="1167"/>
      <c r="I14" s="1167"/>
      <c r="J14" s="1167"/>
      <c r="K14" s="1167"/>
      <c r="L14" s="1167"/>
      <c r="M14" s="1167"/>
      <c r="N14" s="1167"/>
      <c r="O14" s="1167"/>
      <c r="P14" s="10"/>
      <c r="Q14" s="10"/>
      <c r="R14" s="10"/>
      <c r="S14" s="10"/>
      <c r="T14" s="10"/>
      <c r="U14" s="10"/>
      <c r="V14" s="10"/>
      <c r="W14" s="10"/>
      <c r="X14" s="10"/>
      <c r="Y14" s="10"/>
      <c r="Z14" s="10"/>
    </row>
    <row r="15" spans="1:28" s="3" customFormat="1" ht="12" x14ac:dyDescent="0.2">
      <c r="A15" s="1253" t="s">
        <v>8</v>
      </c>
      <c r="B15" s="1253"/>
      <c r="C15" s="1253"/>
      <c r="D15" s="1253"/>
      <c r="E15" s="1253"/>
      <c r="F15" s="1253"/>
      <c r="G15" s="1253"/>
      <c r="H15" s="1253"/>
      <c r="I15" s="1253"/>
      <c r="J15" s="1253"/>
      <c r="K15" s="1253"/>
      <c r="L15" s="1253"/>
      <c r="M15" s="1253"/>
      <c r="N15" s="1253"/>
      <c r="O15" s="1253"/>
      <c r="P15" s="8"/>
      <c r="Q15" s="8"/>
      <c r="R15" s="8"/>
      <c r="S15" s="8"/>
      <c r="T15" s="8"/>
      <c r="U15" s="8"/>
      <c r="V15" s="8"/>
      <c r="W15" s="8"/>
      <c r="X15" s="8"/>
      <c r="Y15" s="8"/>
      <c r="Z15" s="8"/>
    </row>
    <row r="16" spans="1:28" s="3" customFormat="1" ht="15" customHeight="1" x14ac:dyDescent="0.2">
      <c r="A16" s="1155" t="s">
        <v>7</v>
      </c>
      <c r="B16" s="1155"/>
      <c r="C16" s="1155"/>
      <c r="D16" s="1155"/>
      <c r="E16" s="1155"/>
      <c r="F16" s="1155"/>
      <c r="G16" s="1155"/>
      <c r="H16" s="1155"/>
      <c r="I16" s="1155"/>
      <c r="J16" s="1155"/>
      <c r="K16" s="1155"/>
      <c r="L16" s="1155"/>
      <c r="M16" s="1155"/>
      <c r="N16" s="1155"/>
      <c r="O16" s="1155"/>
      <c r="P16" s="6"/>
      <c r="Q16" s="6"/>
      <c r="R16" s="6"/>
      <c r="S16" s="6"/>
      <c r="T16" s="6"/>
      <c r="U16" s="6"/>
      <c r="V16" s="6"/>
      <c r="W16" s="6"/>
      <c r="X16" s="6"/>
      <c r="Y16" s="6"/>
      <c r="Z16" s="6"/>
    </row>
    <row r="17" spans="1:26" s="3" customFormat="1" ht="15" customHeight="1" x14ac:dyDescent="0.2">
      <c r="A17" s="1168"/>
      <c r="B17" s="1168"/>
      <c r="C17" s="1168"/>
      <c r="D17" s="1168"/>
      <c r="E17" s="1168"/>
      <c r="F17" s="1168"/>
      <c r="G17" s="1168"/>
      <c r="H17" s="1168"/>
      <c r="I17" s="1168"/>
      <c r="J17" s="1168"/>
      <c r="K17" s="1168"/>
      <c r="L17" s="1168"/>
      <c r="M17" s="1168"/>
      <c r="N17" s="1168"/>
      <c r="O17" s="1168"/>
      <c r="P17" s="4"/>
      <c r="Q17" s="4"/>
      <c r="R17" s="4"/>
      <c r="S17" s="4"/>
      <c r="T17" s="4"/>
      <c r="U17" s="4"/>
      <c r="V17" s="4"/>
      <c r="W17" s="4"/>
    </row>
    <row r="18" spans="1:26" s="3" customFormat="1" ht="91.5" customHeight="1" x14ac:dyDescent="0.2">
      <c r="A18" s="1199" t="s">
        <v>455</v>
      </c>
      <c r="B18" s="1199"/>
      <c r="C18" s="1199"/>
      <c r="D18" s="1199"/>
      <c r="E18" s="1199"/>
      <c r="F18" s="1199"/>
      <c r="G18" s="1199"/>
      <c r="H18" s="1199"/>
      <c r="I18" s="1199"/>
      <c r="J18" s="1199"/>
      <c r="K18" s="1199"/>
      <c r="L18" s="1199"/>
      <c r="M18" s="1199"/>
      <c r="N18" s="1199"/>
      <c r="O18" s="1199"/>
      <c r="P18" s="7"/>
      <c r="Q18" s="7"/>
      <c r="R18" s="7"/>
      <c r="S18" s="7"/>
      <c r="T18" s="7"/>
      <c r="U18" s="7"/>
      <c r="V18" s="7"/>
      <c r="W18" s="7"/>
      <c r="X18" s="7"/>
      <c r="Y18" s="7"/>
      <c r="Z18" s="7"/>
    </row>
    <row r="19" spans="1:26" s="3" customFormat="1" ht="78" customHeight="1" x14ac:dyDescent="0.2">
      <c r="A19" s="1162" t="s">
        <v>6</v>
      </c>
      <c r="B19" s="1162" t="s">
        <v>90</v>
      </c>
      <c r="C19" s="1162" t="s">
        <v>89</v>
      </c>
      <c r="D19" s="1162" t="s">
        <v>78</v>
      </c>
      <c r="E19" s="1254" t="s">
        <v>88</v>
      </c>
      <c r="F19" s="1255"/>
      <c r="G19" s="1255"/>
      <c r="H19" s="1255"/>
      <c r="I19" s="1256"/>
      <c r="J19" s="1162" t="s">
        <v>87</v>
      </c>
      <c r="K19" s="1162"/>
      <c r="L19" s="1162"/>
      <c r="M19" s="1162"/>
      <c r="N19" s="1162"/>
      <c r="O19" s="1162"/>
      <c r="P19" s="4"/>
      <c r="Q19" s="4"/>
      <c r="R19" s="4"/>
      <c r="S19" s="4"/>
      <c r="T19" s="4"/>
      <c r="U19" s="4"/>
      <c r="V19" s="4"/>
      <c r="W19" s="4"/>
    </row>
    <row r="20" spans="1:26" s="3" customFormat="1" ht="51" customHeight="1" x14ac:dyDescent="0.2">
      <c r="A20" s="1162"/>
      <c r="B20" s="1162"/>
      <c r="C20" s="1162"/>
      <c r="D20" s="1162"/>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54" t="s">
        <v>327</v>
      </c>
      <c r="B5" s="1154"/>
      <c r="C5" s="1154"/>
      <c r="D5" s="1154"/>
      <c r="E5" s="1154"/>
      <c r="F5" s="1154"/>
      <c r="G5" s="1154"/>
      <c r="H5" s="1154"/>
      <c r="I5" s="1154"/>
      <c r="J5" s="1154"/>
      <c r="K5" s="1154"/>
      <c r="L5" s="1154"/>
      <c r="M5" s="1154"/>
      <c r="N5" s="1154"/>
      <c r="O5" s="1154"/>
      <c r="P5" s="1154"/>
      <c r="Q5" s="1154"/>
      <c r="R5" s="1154"/>
      <c r="S5" s="1154"/>
      <c r="T5" s="1154"/>
      <c r="U5" s="1154"/>
      <c r="V5" s="1154"/>
      <c r="W5" s="1154"/>
      <c r="X5" s="1154"/>
      <c r="Y5" s="1154"/>
      <c r="Z5" s="1154"/>
      <c r="AA5" s="1154"/>
      <c r="AB5" s="1154"/>
      <c r="AC5" s="1154"/>
      <c r="AD5" s="1154"/>
      <c r="AE5" s="1154"/>
      <c r="AF5" s="1154"/>
      <c r="AG5" s="1154"/>
      <c r="AH5" s="1154"/>
      <c r="AI5" s="1154"/>
      <c r="AJ5" s="1154"/>
      <c r="AK5" s="1154"/>
      <c r="AL5" s="1154"/>
      <c r="AM5" s="1154"/>
      <c r="AN5" s="1154"/>
      <c r="AO5" s="1154"/>
      <c r="AP5" s="1154"/>
      <c r="AQ5" s="1154"/>
      <c r="AR5" s="1154"/>
    </row>
    <row r="6" spans="1:44" s="12" customFormat="1" ht="18.75" x14ac:dyDescent="0.3">
      <c r="A6" s="17"/>
      <c r="I6" s="16"/>
      <c r="J6" s="16"/>
      <c r="K6" s="15"/>
    </row>
    <row r="7" spans="1:44" s="12" customFormat="1" ht="18.75" x14ac:dyDescent="0.2">
      <c r="A7" s="1158" t="s">
        <v>11</v>
      </c>
      <c r="B7" s="1158"/>
      <c r="C7" s="1158"/>
      <c r="D7" s="1158"/>
      <c r="E7" s="1158"/>
      <c r="F7" s="1158"/>
      <c r="G7" s="1158"/>
      <c r="H7" s="1158"/>
      <c r="I7" s="1158"/>
      <c r="J7" s="1158"/>
      <c r="K7" s="1158"/>
      <c r="L7" s="1158"/>
      <c r="M7" s="1158"/>
      <c r="N7" s="1158"/>
      <c r="O7" s="1158"/>
      <c r="P7" s="1158"/>
      <c r="Q7" s="1158"/>
      <c r="R7" s="1158"/>
      <c r="S7" s="1158"/>
      <c r="T7" s="1158"/>
      <c r="U7" s="1158"/>
      <c r="V7" s="1158"/>
      <c r="W7" s="1158"/>
      <c r="X7" s="1158"/>
      <c r="Y7" s="1158"/>
      <c r="Z7" s="1158"/>
      <c r="AA7" s="1158"/>
      <c r="AB7" s="1158"/>
      <c r="AC7" s="1158"/>
      <c r="AD7" s="1158"/>
      <c r="AE7" s="1158"/>
      <c r="AF7" s="1158"/>
      <c r="AG7" s="1158"/>
      <c r="AH7" s="1158"/>
      <c r="AI7" s="1158"/>
      <c r="AJ7" s="1158"/>
      <c r="AK7" s="1158"/>
      <c r="AL7" s="1158"/>
      <c r="AM7" s="1158"/>
      <c r="AN7" s="1158"/>
      <c r="AO7" s="1158"/>
      <c r="AP7" s="1158"/>
      <c r="AQ7" s="1158"/>
      <c r="AR7" s="115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3" t="s">
        <v>8</v>
      </c>
      <c r="B9" s="1253"/>
      <c r="C9" s="1253"/>
      <c r="D9" s="1253"/>
      <c r="E9" s="1253"/>
      <c r="F9" s="1253"/>
      <c r="G9" s="1253"/>
      <c r="H9" s="1253"/>
      <c r="I9" s="1253"/>
      <c r="J9" s="1253"/>
      <c r="K9" s="1253"/>
      <c r="L9" s="1253"/>
      <c r="M9" s="1253"/>
      <c r="N9" s="1253"/>
      <c r="O9" s="1253"/>
      <c r="P9" s="1253"/>
      <c r="Q9" s="1253"/>
      <c r="R9" s="1253"/>
      <c r="S9" s="1253"/>
      <c r="T9" s="1253"/>
      <c r="U9" s="1253"/>
      <c r="V9" s="1253"/>
      <c r="W9" s="1253"/>
      <c r="X9" s="1253"/>
      <c r="Y9" s="1253"/>
      <c r="Z9" s="1253"/>
      <c r="AA9" s="1253"/>
      <c r="AB9" s="1253"/>
      <c r="AC9" s="1253"/>
      <c r="AD9" s="1253"/>
      <c r="AE9" s="1253"/>
      <c r="AF9" s="1253"/>
      <c r="AG9" s="1253"/>
      <c r="AH9" s="1253"/>
      <c r="AI9" s="1253"/>
      <c r="AJ9" s="1253"/>
      <c r="AK9" s="1253"/>
      <c r="AL9" s="1253"/>
      <c r="AM9" s="1253"/>
      <c r="AN9" s="1253"/>
      <c r="AO9" s="1253"/>
      <c r="AP9" s="1253"/>
      <c r="AQ9" s="1253"/>
      <c r="AR9" s="1253"/>
    </row>
    <row r="10" spans="1:44" s="12" customFormat="1" ht="18.75" customHeight="1" x14ac:dyDescent="0.2">
      <c r="A10" s="1155" t="s">
        <v>10</v>
      </c>
      <c r="B10" s="1155"/>
      <c r="C10" s="1155"/>
      <c r="D10" s="1155"/>
      <c r="E10" s="1155"/>
      <c r="F10" s="1155"/>
      <c r="G10" s="1155"/>
      <c r="H10" s="1155"/>
      <c r="I10" s="1155"/>
      <c r="J10" s="1155"/>
      <c r="K10" s="1155"/>
      <c r="L10" s="1155"/>
      <c r="M10" s="1155"/>
      <c r="N10" s="1155"/>
      <c r="O10" s="1155"/>
      <c r="P10" s="1155"/>
      <c r="Q10" s="1155"/>
      <c r="R10" s="1155"/>
      <c r="S10" s="1155"/>
      <c r="T10" s="1155"/>
      <c r="U10" s="1155"/>
      <c r="V10" s="1155"/>
      <c r="W10" s="1155"/>
      <c r="X10" s="1155"/>
      <c r="Y10" s="1155"/>
      <c r="Z10" s="1155"/>
      <c r="AA10" s="1155"/>
      <c r="AB10" s="1155"/>
      <c r="AC10" s="1155"/>
      <c r="AD10" s="1155"/>
      <c r="AE10" s="1155"/>
      <c r="AF10" s="1155"/>
      <c r="AG10" s="1155"/>
      <c r="AH10" s="1155"/>
      <c r="AI10" s="1155"/>
      <c r="AJ10" s="1155"/>
      <c r="AK10" s="1155"/>
      <c r="AL10" s="1155"/>
      <c r="AM10" s="1155"/>
      <c r="AN10" s="1155"/>
      <c r="AO10" s="1155"/>
      <c r="AP10" s="1155"/>
      <c r="AQ10" s="1155"/>
      <c r="AR10" s="115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3" t="s">
        <v>8</v>
      </c>
      <c r="B12" s="1253"/>
      <c r="C12" s="1253"/>
      <c r="D12" s="1253"/>
      <c r="E12" s="1253"/>
      <c r="F12" s="1253"/>
      <c r="G12" s="1253"/>
      <c r="H12" s="1253"/>
      <c r="I12" s="1253"/>
      <c r="J12" s="1253"/>
      <c r="K12" s="1253"/>
      <c r="L12" s="1253"/>
      <c r="M12" s="1253"/>
      <c r="N12" s="1253"/>
      <c r="O12" s="1253"/>
      <c r="P12" s="1253"/>
      <c r="Q12" s="1253"/>
      <c r="R12" s="1253"/>
      <c r="S12" s="1253"/>
      <c r="T12" s="1253"/>
      <c r="U12" s="1253"/>
      <c r="V12" s="1253"/>
      <c r="W12" s="1253"/>
      <c r="X12" s="1253"/>
      <c r="Y12" s="1253"/>
      <c r="Z12" s="1253"/>
      <c r="AA12" s="1253"/>
      <c r="AB12" s="1253"/>
      <c r="AC12" s="1253"/>
      <c r="AD12" s="1253"/>
      <c r="AE12" s="1253"/>
      <c r="AF12" s="1253"/>
      <c r="AG12" s="1253"/>
      <c r="AH12" s="1253"/>
      <c r="AI12" s="1253"/>
      <c r="AJ12" s="1253"/>
      <c r="AK12" s="1253"/>
      <c r="AL12" s="1253"/>
      <c r="AM12" s="1253"/>
      <c r="AN12" s="1253"/>
      <c r="AO12" s="1253"/>
      <c r="AP12" s="1253"/>
      <c r="AQ12" s="1253"/>
      <c r="AR12" s="1253"/>
    </row>
    <row r="13" spans="1:44" s="12" customFormat="1" ht="18.75" customHeight="1" x14ac:dyDescent="0.2">
      <c r="A13" s="1155" t="s">
        <v>9</v>
      </c>
      <c r="B13" s="1155"/>
      <c r="C13" s="1155"/>
      <c r="D13" s="1155"/>
      <c r="E13" s="1155"/>
      <c r="F13" s="1155"/>
      <c r="G13" s="1155"/>
      <c r="H13" s="1155"/>
      <c r="I13" s="1155"/>
      <c r="J13" s="1155"/>
      <c r="K13" s="1155"/>
      <c r="L13" s="1155"/>
      <c r="M13" s="1155"/>
      <c r="N13" s="1155"/>
      <c r="O13" s="1155"/>
      <c r="P13" s="1155"/>
      <c r="Q13" s="1155"/>
      <c r="R13" s="1155"/>
      <c r="S13" s="1155"/>
      <c r="T13" s="1155"/>
      <c r="U13" s="1155"/>
      <c r="V13" s="1155"/>
      <c r="W13" s="1155"/>
      <c r="X13" s="1155"/>
      <c r="Y13" s="1155"/>
      <c r="Z13" s="1155"/>
      <c r="AA13" s="1155"/>
      <c r="AB13" s="1155"/>
      <c r="AC13" s="1155"/>
      <c r="AD13" s="1155"/>
      <c r="AE13" s="1155"/>
      <c r="AF13" s="1155"/>
      <c r="AG13" s="1155"/>
      <c r="AH13" s="1155"/>
      <c r="AI13" s="1155"/>
      <c r="AJ13" s="1155"/>
      <c r="AK13" s="1155"/>
      <c r="AL13" s="1155"/>
      <c r="AM13" s="1155"/>
      <c r="AN13" s="1155"/>
      <c r="AO13" s="1155"/>
      <c r="AP13" s="1155"/>
      <c r="AQ13" s="1155"/>
      <c r="AR13" s="115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3" t="s">
        <v>8</v>
      </c>
      <c r="B15" s="1253"/>
      <c r="C15" s="1253"/>
      <c r="D15" s="1253"/>
      <c r="E15" s="1253"/>
      <c r="F15" s="1253"/>
      <c r="G15" s="1253"/>
      <c r="H15" s="1253"/>
      <c r="I15" s="1253"/>
      <c r="J15" s="1253"/>
      <c r="K15" s="1253"/>
      <c r="L15" s="1253"/>
      <c r="M15" s="1253"/>
      <c r="N15" s="1253"/>
      <c r="O15" s="1253"/>
      <c r="P15" s="1253"/>
      <c r="Q15" s="1253"/>
      <c r="R15" s="1253"/>
      <c r="S15" s="1253"/>
      <c r="T15" s="1253"/>
      <c r="U15" s="1253"/>
      <c r="V15" s="1253"/>
      <c r="W15" s="1253"/>
      <c r="X15" s="1253"/>
      <c r="Y15" s="1253"/>
      <c r="Z15" s="1253"/>
      <c r="AA15" s="1253"/>
      <c r="AB15" s="1253"/>
      <c r="AC15" s="1253"/>
      <c r="AD15" s="1253"/>
      <c r="AE15" s="1253"/>
      <c r="AF15" s="1253"/>
      <c r="AG15" s="1253"/>
      <c r="AH15" s="1253"/>
      <c r="AI15" s="1253"/>
      <c r="AJ15" s="1253"/>
      <c r="AK15" s="1253"/>
      <c r="AL15" s="1253"/>
      <c r="AM15" s="1253"/>
      <c r="AN15" s="1253"/>
      <c r="AO15" s="1253"/>
      <c r="AP15" s="1253"/>
      <c r="AQ15" s="1253"/>
      <c r="AR15" s="1253"/>
    </row>
    <row r="16" spans="1:44" s="3" customFormat="1" ht="15" customHeight="1" x14ac:dyDescent="0.2">
      <c r="A16" s="1155" t="s">
        <v>7</v>
      </c>
      <c r="B16" s="1155"/>
      <c r="C16" s="1155"/>
      <c r="D16" s="1155"/>
      <c r="E16" s="1155"/>
      <c r="F16" s="1155"/>
      <c r="G16" s="1155"/>
      <c r="H16" s="1155"/>
      <c r="I16" s="1155"/>
      <c r="J16" s="1155"/>
      <c r="K16" s="1155"/>
      <c r="L16" s="1155"/>
      <c r="M16" s="1155"/>
      <c r="N16" s="1155"/>
      <c r="O16" s="1155"/>
      <c r="P16" s="1155"/>
      <c r="Q16" s="1155"/>
      <c r="R16" s="1155"/>
      <c r="S16" s="1155"/>
      <c r="T16" s="1155"/>
      <c r="U16" s="1155"/>
      <c r="V16" s="1155"/>
      <c r="W16" s="1155"/>
      <c r="X16" s="1155"/>
      <c r="Y16" s="1155"/>
      <c r="Z16" s="1155"/>
      <c r="AA16" s="1155"/>
      <c r="AB16" s="1155"/>
      <c r="AC16" s="1155"/>
      <c r="AD16" s="1155"/>
      <c r="AE16" s="1155"/>
      <c r="AF16" s="1155"/>
      <c r="AG16" s="1155"/>
      <c r="AH16" s="1155"/>
      <c r="AI16" s="1155"/>
      <c r="AJ16" s="1155"/>
      <c r="AK16" s="1155"/>
      <c r="AL16" s="1155"/>
      <c r="AM16" s="1155"/>
      <c r="AN16" s="1155"/>
      <c r="AO16" s="1155"/>
      <c r="AP16" s="1155"/>
      <c r="AQ16" s="1155"/>
      <c r="AR16" s="11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57" t="s">
        <v>456</v>
      </c>
      <c r="B18" s="1157"/>
      <c r="C18" s="1157"/>
      <c r="D18" s="1157"/>
      <c r="E18" s="1157"/>
      <c r="F18" s="1157"/>
      <c r="G18" s="1157"/>
      <c r="H18" s="1157"/>
      <c r="I18" s="1157"/>
      <c r="J18" s="1157"/>
      <c r="K18" s="1157"/>
      <c r="L18" s="1157"/>
      <c r="M18" s="1157"/>
      <c r="N18" s="1157"/>
      <c r="O18" s="1157"/>
      <c r="P18" s="1157"/>
      <c r="Q18" s="1157"/>
      <c r="R18" s="1157"/>
      <c r="S18" s="1157"/>
      <c r="T18" s="1157"/>
      <c r="U18" s="1157"/>
      <c r="V18" s="1157"/>
      <c r="W18" s="1157"/>
      <c r="X18" s="1157"/>
      <c r="Y18" s="1157"/>
      <c r="Z18" s="1157"/>
      <c r="AA18" s="1157"/>
      <c r="AB18" s="1157"/>
      <c r="AC18" s="1157"/>
      <c r="AD18" s="1157"/>
      <c r="AE18" s="1157"/>
      <c r="AF18" s="1157"/>
      <c r="AG18" s="1157"/>
      <c r="AH18" s="1157"/>
      <c r="AI18" s="1157"/>
      <c r="AJ18" s="1157"/>
      <c r="AK18" s="1157"/>
      <c r="AL18" s="1157"/>
      <c r="AM18" s="1157"/>
      <c r="AN18" s="1157"/>
      <c r="AO18" s="1157"/>
      <c r="AP18" s="1157"/>
      <c r="AQ18" s="1157"/>
      <c r="AR18" s="1157"/>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55"/>
      <c r="B22" s="1155"/>
      <c r="C22" s="1155"/>
      <c r="D22" s="1155"/>
      <c r="E22" s="1155"/>
      <c r="F22" s="1155"/>
      <c r="G22" s="1155"/>
      <c r="H22" s="1155"/>
      <c r="I22" s="1155"/>
      <c r="J22" s="1155"/>
      <c r="K22" s="1155"/>
      <c r="L22" s="1155"/>
      <c r="M22" s="1155"/>
      <c r="N22" s="1155"/>
      <c r="O22" s="1155"/>
      <c r="P22" s="1155"/>
      <c r="Q22" s="1155"/>
      <c r="R22" s="1155"/>
      <c r="S22" s="1155"/>
      <c r="T22" s="1155"/>
      <c r="U22" s="1155"/>
      <c r="V22" s="1155"/>
      <c r="W22" s="1155"/>
      <c r="X22" s="1155"/>
      <c r="Y22" s="1155"/>
      <c r="Z22" s="1155"/>
      <c r="AA22" s="1155"/>
      <c r="AB22" s="1155"/>
      <c r="AC22" s="1155"/>
      <c r="AD22" s="1155"/>
      <c r="AE22" s="1155"/>
      <c r="AF22" s="1155"/>
      <c r="AG22" s="1155"/>
      <c r="AH22" s="1155"/>
      <c r="AI22" s="1155"/>
      <c r="AJ22" s="1155"/>
      <c r="AK22" s="1155"/>
      <c r="AL22" s="1155"/>
      <c r="AM22" s="1155"/>
      <c r="AN22" s="1155"/>
      <c r="AO22" s="1155"/>
      <c r="AP22" s="1155"/>
      <c r="AQ22" s="1155"/>
      <c r="AR22" s="1155"/>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22" t="s">
        <v>322</v>
      </c>
      <c r="B24" s="1322"/>
      <c r="C24" s="1322"/>
      <c r="D24" s="1322"/>
      <c r="E24" s="1322"/>
      <c r="F24" s="1322"/>
      <c r="G24" s="1322"/>
      <c r="H24" s="1322"/>
      <c r="I24" s="1322"/>
      <c r="J24" s="1322"/>
      <c r="K24" s="1322"/>
      <c r="L24" s="1322"/>
      <c r="M24" s="1322"/>
      <c r="N24" s="1322"/>
      <c r="O24" s="1322"/>
      <c r="P24" s="1322"/>
      <c r="Q24" s="1322"/>
      <c r="R24" s="1322"/>
      <c r="S24" s="1322"/>
      <c r="T24" s="1322"/>
      <c r="U24" s="1322"/>
      <c r="V24" s="1322"/>
      <c r="W24" s="1322"/>
      <c r="X24" s="1322"/>
      <c r="Y24" s="1322"/>
      <c r="Z24" s="1322"/>
      <c r="AA24" s="1322"/>
      <c r="AB24" s="1322"/>
      <c r="AC24" s="1322"/>
      <c r="AD24" s="1322"/>
      <c r="AE24" s="1322"/>
      <c r="AF24" s="1322"/>
      <c r="AG24" s="1322"/>
      <c r="AH24" s="1322"/>
      <c r="AI24" s="1322"/>
      <c r="AJ24" s="1322"/>
      <c r="AK24" s="1322" t="s">
        <v>1</v>
      </c>
      <c r="AL24" s="1322"/>
      <c r="AM24" s="131"/>
      <c r="AN24" s="131"/>
      <c r="AO24" s="159"/>
      <c r="AP24" s="159"/>
      <c r="AQ24" s="159"/>
      <c r="AR24" s="159"/>
      <c r="AS24" s="137"/>
    </row>
    <row r="25" spans="1:45" ht="12.75" customHeight="1" x14ac:dyDescent="0.25">
      <c r="A25" s="1302" t="s">
        <v>321</v>
      </c>
      <c r="B25" s="1303"/>
      <c r="C25" s="1303"/>
      <c r="D25" s="1303"/>
      <c r="E25" s="1303"/>
      <c r="F25" s="1303"/>
      <c r="G25" s="1303"/>
      <c r="H25" s="1303"/>
      <c r="I25" s="1303"/>
      <c r="J25" s="1303"/>
      <c r="K25" s="1303"/>
      <c r="L25" s="1303"/>
      <c r="M25" s="1303"/>
      <c r="N25" s="1303"/>
      <c r="O25" s="1303"/>
      <c r="P25" s="1303"/>
      <c r="Q25" s="1303"/>
      <c r="R25" s="1303"/>
      <c r="S25" s="1303"/>
      <c r="T25" s="1303"/>
      <c r="U25" s="1303"/>
      <c r="V25" s="1303"/>
      <c r="W25" s="1303"/>
      <c r="X25" s="1303"/>
      <c r="Y25" s="1303"/>
      <c r="Z25" s="1303"/>
      <c r="AA25" s="1303"/>
      <c r="AB25" s="1303"/>
      <c r="AC25" s="1303"/>
      <c r="AD25" s="1303"/>
      <c r="AE25" s="1303"/>
      <c r="AF25" s="1303"/>
      <c r="AG25" s="1303"/>
      <c r="AH25" s="1303"/>
      <c r="AI25" s="1303"/>
      <c r="AJ25" s="1303"/>
      <c r="AK25" s="1301"/>
      <c r="AL25" s="1301"/>
      <c r="AM25" s="132"/>
      <c r="AN25" s="1323" t="s">
        <v>320</v>
      </c>
      <c r="AO25" s="1323"/>
      <c r="AP25" s="1323"/>
      <c r="AQ25" s="1321"/>
      <c r="AR25" s="1321"/>
      <c r="AS25" s="137"/>
    </row>
    <row r="26" spans="1:45" ht="17.25" customHeight="1" x14ac:dyDescent="0.25">
      <c r="A26" s="1268" t="s">
        <v>319</v>
      </c>
      <c r="B26" s="1269"/>
      <c r="C26" s="1269"/>
      <c r="D26" s="1269"/>
      <c r="E26" s="1269"/>
      <c r="F26" s="1269"/>
      <c r="G26" s="1269"/>
      <c r="H26" s="1269"/>
      <c r="I26" s="1269"/>
      <c r="J26" s="1269"/>
      <c r="K26" s="1269"/>
      <c r="L26" s="1269"/>
      <c r="M26" s="1269"/>
      <c r="N26" s="1269"/>
      <c r="O26" s="1269"/>
      <c r="P26" s="1269"/>
      <c r="Q26" s="1269"/>
      <c r="R26" s="1269"/>
      <c r="S26" s="1269"/>
      <c r="T26" s="1269"/>
      <c r="U26" s="1269"/>
      <c r="V26" s="1269"/>
      <c r="W26" s="1269"/>
      <c r="X26" s="1269"/>
      <c r="Y26" s="1269"/>
      <c r="Z26" s="1269"/>
      <c r="AA26" s="1269"/>
      <c r="AB26" s="1269"/>
      <c r="AC26" s="1269"/>
      <c r="AD26" s="1269"/>
      <c r="AE26" s="1269"/>
      <c r="AF26" s="1269"/>
      <c r="AG26" s="1269"/>
      <c r="AH26" s="1269"/>
      <c r="AI26" s="1269"/>
      <c r="AJ26" s="1269"/>
      <c r="AK26" s="1270"/>
      <c r="AL26" s="1270"/>
      <c r="AM26" s="132"/>
      <c r="AN26" s="1312" t="s">
        <v>318</v>
      </c>
      <c r="AO26" s="1313"/>
      <c r="AP26" s="1314"/>
      <c r="AQ26" s="1304"/>
      <c r="AR26" s="1305"/>
      <c r="AS26" s="137"/>
    </row>
    <row r="27" spans="1:45" ht="17.25" customHeight="1" x14ac:dyDescent="0.25">
      <c r="A27" s="1268" t="s">
        <v>317</v>
      </c>
      <c r="B27" s="1269"/>
      <c r="C27" s="1269"/>
      <c r="D27" s="1269"/>
      <c r="E27" s="1269"/>
      <c r="F27" s="1269"/>
      <c r="G27" s="1269"/>
      <c r="H27" s="1269"/>
      <c r="I27" s="1269"/>
      <c r="J27" s="1269"/>
      <c r="K27" s="1269"/>
      <c r="L27" s="1269"/>
      <c r="M27" s="1269"/>
      <c r="N27" s="1269"/>
      <c r="O27" s="1269"/>
      <c r="P27" s="1269"/>
      <c r="Q27" s="1269"/>
      <c r="R27" s="1269"/>
      <c r="S27" s="1269"/>
      <c r="T27" s="1269"/>
      <c r="U27" s="1269"/>
      <c r="V27" s="1269"/>
      <c r="W27" s="1269"/>
      <c r="X27" s="1269"/>
      <c r="Y27" s="1269"/>
      <c r="Z27" s="1269"/>
      <c r="AA27" s="1269"/>
      <c r="AB27" s="1269"/>
      <c r="AC27" s="1269"/>
      <c r="AD27" s="1269"/>
      <c r="AE27" s="1269"/>
      <c r="AF27" s="1269"/>
      <c r="AG27" s="1269"/>
      <c r="AH27" s="1269"/>
      <c r="AI27" s="1269"/>
      <c r="AJ27" s="1269"/>
      <c r="AK27" s="1270"/>
      <c r="AL27" s="1270"/>
      <c r="AM27" s="132"/>
      <c r="AN27" s="1312" t="s">
        <v>316</v>
      </c>
      <c r="AO27" s="1313"/>
      <c r="AP27" s="1314"/>
      <c r="AQ27" s="1304"/>
      <c r="AR27" s="1305"/>
      <c r="AS27" s="137"/>
    </row>
    <row r="28" spans="1:45" ht="27.75" customHeight="1" thickBot="1" x14ac:dyDescent="0.3">
      <c r="A28" s="1315" t="s">
        <v>315</v>
      </c>
      <c r="B28" s="1316"/>
      <c r="C28" s="1316"/>
      <c r="D28" s="1316"/>
      <c r="E28" s="1316"/>
      <c r="F28" s="1316"/>
      <c r="G28" s="1316"/>
      <c r="H28" s="1316"/>
      <c r="I28" s="1316"/>
      <c r="J28" s="1316"/>
      <c r="K28" s="1316"/>
      <c r="L28" s="1316"/>
      <c r="M28" s="1316"/>
      <c r="N28" s="1316"/>
      <c r="O28" s="1316"/>
      <c r="P28" s="1316"/>
      <c r="Q28" s="1316"/>
      <c r="R28" s="1316"/>
      <c r="S28" s="1316"/>
      <c r="T28" s="1316"/>
      <c r="U28" s="1316"/>
      <c r="V28" s="1316"/>
      <c r="W28" s="1316"/>
      <c r="X28" s="1316"/>
      <c r="Y28" s="1316"/>
      <c r="Z28" s="1316"/>
      <c r="AA28" s="1316"/>
      <c r="AB28" s="1316"/>
      <c r="AC28" s="1316"/>
      <c r="AD28" s="1316"/>
      <c r="AE28" s="1316"/>
      <c r="AF28" s="1316"/>
      <c r="AG28" s="1316"/>
      <c r="AH28" s="1316"/>
      <c r="AI28" s="1316"/>
      <c r="AJ28" s="1317"/>
      <c r="AK28" s="1288"/>
      <c r="AL28" s="1288"/>
      <c r="AM28" s="132"/>
      <c r="AN28" s="1318" t="s">
        <v>314</v>
      </c>
      <c r="AO28" s="1319"/>
      <c r="AP28" s="1320"/>
      <c r="AQ28" s="1304"/>
      <c r="AR28" s="1305"/>
      <c r="AS28" s="137"/>
    </row>
    <row r="29" spans="1:45" ht="17.25" customHeight="1" x14ac:dyDescent="0.25">
      <c r="A29" s="1306" t="s">
        <v>313</v>
      </c>
      <c r="B29" s="1307"/>
      <c r="C29" s="1307"/>
      <c r="D29" s="1307"/>
      <c r="E29" s="1307"/>
      <c r="F29" s="1307"/>
      <c r="G29" s="1307"/>
      <c r="H29" s="1307"/>
      <c r="I29" s="1307"/>
      <c r="J29" s="1307"/>
      <c r="K29" s="1307"/>
      <c r="L29" s="1307"/>
      <c r="M29" s="1307"/>
      <c r="N29" s="1307"/>
      <c r="O29" s="1307"/>
      <c r="P29" s="1307"/>
      <c r="Q29" s="1307"/>
      <c r="R29" s="1307"/>
      <c r="S29" s="1307"/>
      <c r="T29" s="1307"/>
      <c r="U29" s="1307"/>
      <c r="V29" s="1307"/>
      <c r="W29" s="1307"/>
      <c r="X29" s="1307"/>
      <c r="Y29" s="1307"/>
      <c r="Z29" s="1307"/>
      <c r="AA29" s="1307"/>
      <c r="AB29" s="1307"/>
      <c r="AC29" s="1307"/>
      <c r="AD29" s="1307"/>
      <c r="AE29" s="1307"/>
      <c r="AF29" s="1307"/>
      <c r="AG29" s="1307"/>
      <c r="AH29" s="1307"/>
      <c r="AI29" s="1307"/>
      <c r="AJ29" s="1308"/>
      <c r="AK29" s="1301"/>
      <c r="AL29" s="1301"/>
      <c r="AM29" s="132"/>
      <c r="AN29" s="1309"/>
      <c r="AO29" s="1310"/>
      <c r="AP29" s="1310"/>
      <c r="AQ29" s="1304"/>
      <c r="AR29" s="1311"/>
      <c r="AS29" s="137"/>
    </row>
    <row r="30" spans="1:45" ht="17.25" customHeight="1" x14ac:dyDescent="0.25">
      <c r="A30" s="1268" t="s">
        <v>312</v>
      </c>
      <c r="B30" s="1269"/>
      <c r="C30" s="1269"/>
      <c r="D30" s="1269"/>
      <c r="E30" s="1269"/>
      <c r="F30" s="1269"/>
      <c r="G30" s="1269"/>
      <c r="H30" s="1269"/>
      <c r="I30" s="1269"/>
      <c r="J30" s="1269"/>
      <c r="K30" s="1269"/>
      <c r="L30" s="1269"/>
      <c r="M30" s="1269"/>
      <c r="N30" s="1269"/>
      <c r="O30" s="1269"/>
      <c r="P30" s="1269"/>
      <c r="Q30" s="1269"/>
      <c r="R30" s="1269"/>
      <c r="S30" s="1269"/>
      <c r="T30" s="1269"/>
      <c r="U30" s="1269"/>
      <c r="V30" s="1269"/>
      <c r="W30" s="1269"/>
      <c r="X30" s="1269"/>
      <c r="Y30" s="1269"/>
      <c r="Z30" s="1269"/>
      <c r="AA30" s="1269"/>
      <c r="AB30" s="1269"/>
      <c r="AC30" s="1269"/>
      <c r="AD30" s="1269"/>
      <c r="AE30" s="1269"/>
      <c r="AF30" s="1269"/>
      <c r="AG30" s="1269"/>
      <c r="AH30" s="1269"/>
      <c r="AI30" s="1269"/>
      <c r="AJ30" s="1269"/>
      <c r="AK30" s="1270"/>
      <c r="AL30" s="1270"/>
      <c r="AM30" s="132"/>
      <c r="AS30" s="137"/>
    </row>
    <row r="31" spans="1:45" ht="17.25" customHeight="1" x14ac:dyDescent="0.25">
      <c r="A31" s="1268" t="s">
        <v>311</v>
      </c>
      <c r="B31" s="1269"/>
      <c r="C31" s="1269"/>
      <c r="D31" s="1269"/>
      <c r="E31" s="1269"/>
      <c r="F31" s="1269"/>
      <c r="G31" s="1269"/>
      <c r="H31" s="1269"/>
      <c r="I31" s="1269"/>
      <c r="J31" s="1269"/>
      <c r="K31" s="1269"/>
      <c r="L31" s="1269"/>
      <c r="M31" s="1269"/>
      <c r="N31" s="1269"/>
      <c r="O31" s="1269"/>
      <c r="P31" s="1269"/>
      <c r="Q31" s="1269"/>
      <c r="R31" s="1269"/>
      <c r="S31" s="1269"/>
      <c r="T31" s="1269"/>
      <c r="U31" s="1269"/>
      <c r="V31" s="1269"/>
      <c r="W31" s="1269"/>
      <c r="X31" s="1269"/>
      <c r="Y31" s="1269"/>
      <c r="Z31" s="1269"/>
      <c r="AA31" s="1269"/>
      <c r="AB31" s="1269"/>
      <c r="AC31" s="1269"/>
      <c r="AD31" s="1269"/>
      <c r="AE31" s="1269"/>
      <c r="AF31" s="1269"/>
      <c r="AG31" s="1269"/>
      <c r="AH31" s="1269"/>
      <c r="AI31" s="1269"/>
      <c r="AJ31" s="1269"/>
      <c r="AK31" s="1270"/>
      <c r="AL31" s="1270"/>
      <c r="AM31" s="132"/>
      <c r="AN31" s="132"/>
      <c r="AO31" s="158"/>
      <c r="AP31" s="158"/>
      <c r="AQ31" s="158"/>
      <c r="AR31" s="158"/>
      <c r="AS31" s="137"/>
    </row>
    <row r="32" spans="1:45" ht="17.25" customHeight="1" x14ac:dyDescent="0.25">
      <c r="A32" s="1268" t="s">
        <v>286</v>
      </c>
      <c r="B32" s="1269"/>
      <c r="C32" s="1269"/>
      <c r="D32" s="1269"/>
      <c r="E32" s="1269"/>
      <c r="F32" s="1269"/>
      <c r="G32" s="1269"/>
      <c r="H32" s="1269"/>
      <c r="I32" s="1269"/>
      <c r="J32" s="1269"/>
      <c r="K32" s="1269"/>
      <c r="L32" s="1269"/>
      <c r="M32" s="1269"/>
      <c r="N32" s="1269"/>
      <c r="O32" s="1269"/>
      <c r="P32" s="1269"/>
      <c r="Q32" s="1269"/>
      <c r="R32" s="1269"/>
      <c r="S32" s="1269"/>
      <c r="T32" s="1269"/>
      <c r="U32" s="1269"/>
      <c r="V32" s="1269"/>
      <c r="W32" s="1269"/>
      <c r="X32" s="1269"/>
      <c r="Y32" s="1269"/>
      <c r="Z32" s="1269"/>
      <c r="AA32" s="1269"/>
      <c r="AB32" s="1269"/>
      <c r="AC32" s="1269"/>
      <c r="AD32" s="1269"/>
      <c r="AE32" s="1269"/>
      <c r="AF32" s="1269"/>
      <c r="AG32" s="1269"/>
      <c r="AH32" s="1269"/>
      <c r="AI32" s="1269"/>
      <c r="AJ32" s="1269"/>
      <c r="AK32" s="1270"/>
      <c r="AL32" s="1270"/>
      <c r="AM32" s="132"/>
      <c r="AN32" s="132"/>
      <c r="AO32" s="132"/>
      <c r="AP32" s="132"/>
      <c r="AQ32" s="132"/>
      <c r="AR32" s="132"/>
      <c r="AS32" s="137"/>
    </row>
    <row r="33" spans="1:45" ht="17.25" customHeight="1" x14ac:dyDescent="0.25">
      <c r="A33" s="1268" t="s">
        <v>310</v>
      </c>
      <c r="B33" s="1269"/>
      <c r="C33" s="1269"/>
      <c r="D33" s="1269"/>
      <c r="E33" s="1269"/>
      <c r="F33" s="1269"/>
      <c r="G33" s="1269"/>
      <c r="H33" s="1269"/>
      <c r="I33" s="1269"/>
      <c r="J33" s="1269"/>
      <c r="K33" s="1269"/>
      <c r="L33" s="1269"/>
      <c r="M33" s="1269"/>
      <c r="N33" s="1269"/>
      <c r="O33" s="1269"/>
      <c r="P33" s="1269"/>
      <c r="Q33" s="1269"/>
      <c r="R33" s="1269"/>
      <c r="S33" s="1269"/>
      <c r="T33" s="1269"/>
      <c r="U33" s="1269"/>
      <c r="V33" s="1269"/>
      <c r="W33" s="1269"/>
      <c r="X33" s="1269"/>
      <c r="Y33" s="1269"/>
      <c r="Z33" s="1269"/>
      <c r="AA33" s="1269"/>
      <c r="AB33" s="1269"/>
      <c r="AC33" s="1269"/>
      <c r="AD33" s="1269"/>
      <c r="AE33" s="1269"/>
      <c r="AF33" s="1269"/>
      <c r="AG33" s="1269"/>
      <c r="AH33" s="1269"/>
      <c r="AI33" s="1269"/>
      <c r="AJ33" s="1269"/>
      <c r="AK33" s="1294"/>
      <c r="AL33" s="1294"/>
      <c r="AM33" s="132"/>
      <c r="AN33" s="132"/>
      <c r="AO33" s="132"/>
      <c r="AP33" s="132"/>
      <c r="AQ33" s="132"/>
      <c r="AR33" s="132"/>
      <c r="AS33" s="137"/>
    </row>
    <row r="34" spans="1:45" ht="17.25" customHeight="1" x14ac:dyDescent="0.25">
      <c r="A34" s="1268" t="s">
        <v>309</v>
      </c>
      <c r="B34" s="1269"/>
      <c r="C34" s="1269"/>
      <c r="D34" s="1269"/>
      <c r="E34" s="1269"/>
      <c r="F34" s="1269"/>
      <c r="G34" s="1269"/>
      <c r="H34" s="1269"/>
      <c r="I34" s="1269"/>
      <c r="J34" s="1269"/>
      <c r="K34" s="1269"/>
      <c r="L34" s="1269"/>
      <c r="M34" s="1269"/>
      <c r="N34" s="1269"/>
      <c r="O34" s="1269"/>
      <c r="P34" s="1269"/>
      <c r="Q34" s="1269"/>
      <c r="R34" s="1269"/>
      <c r="S34" s="1269"/>
      <c r="T34" s="1269"/>
      <c r="U34" s="1269"/>
      <c r="V34" s="1269"/>
      <c r="W34" s="1269"/>
      <c r="X34" s="1269"/>
      <c r="Y34" s="1269"/>
      <c r="Z34" s="1269"/>
      <c r="AA34" s="1269"/>
      <c r="AB34" s="1269"/>
      <c r="AC34" s="1269"/>
      <c r="AD34" s="1269"/>
      <c r="AE34" s="1269"/>
      <c r="AF34" s="1269"/>
      <c r="AG34" s="1269"/>
      <c r="AH34" s="1269"/>
      <c r="AI34" s="1269"/>
      <c r="AJ34" s="1269"/>
      <c r="AK34" s="1270"/>
      <c r="AL34" s="1270"/>
      <c r="AM34" s="132"/>
      <c r="AN34" s="132"/>
      <c r="AO34" s="132"/>
      <c r="AP34" s="132"/>
      <c r="AQ34" s="132"/>
      <c r="AR34" s="132"/>
      <c r="AS34" s="137"/>
    </row>
    <row r="35" spans="1:45" ht="17.25" customHeight="1" x14ac:dyDescent="0.25">
      <c r="A35" s="1268"/>
      <c r="B35" s="1269"/>
      <c r="C35" s="1269"/>
      <c r="D35" s="1269"/>
      <c r="E35" s="1269"/>
      <c r="F35" s="1269"/>
      <c r="G35" s="1269"/>
      <c r="H35" s="1269"/>
      <c r="I35" s="1269"/>
      <c r="J35" s="1269"/>
      <c r="K35" s="1269"/>
      <c r="L35" s="1269"/>
      <c r="M35" s="1269"/>
      <c r="N35" s="1269"/>
      <c r="O35" s="1269"/>
      <c r="P35" s="1269"/>
      <c r="Q35" s="1269"/>
      <c r="R35" s="1269"/>
      <c r="S35" s="1269"/>
      <c r="T35" s="1269"/>
      <c r="U35" s="1269"/>
      <c r="V35" s="1269"/>
      <c r="W35" s="1269"/>
      <c r="X35" s="1269"/>
      <c r="Y35" s="1269"/>
      <c r="Z35" s="1269"/>
      <c r="AA35" s="1269"/>
      <c r="AB35" s="1269"/>
      <c r="AC35" s="1269"/>
      <c r="AD35" s="1269"/>
      <c r="AE35" s="1269"/>
      <c r="AF35" s="1269"/>
      <c r="AG35" s="1269"/>
      <c r="AH35" s="1269"/>
      <c r="AI35" s="1269"/>
      <c r="AJ35" s="1269"/>
      <c r="AK35" s="1270"/>
      <c r="AL35" s="1270"/>
      <c r="AM35" s="132"/>
      <c r="AN35" s="132"/>
      <c r="AO35" s="132"/>
      <c r="AP35" s="132"/>
      <c r="AQ35" s="132"/>
      <c r="AR35" s="132"/>
      <c r="AS35" s="137"/>
    </row>
    <row r="36" spans="1:45" ht="17.25" customHeight="1" thickBot="1" x14ac:dyDescent="0.3">
      <c r="A36" s="1286" t="s">
        <v>274</v>
      </c>
      <c r="B36" s="1287"/>
      <c r="C36" s="1287"/>
      <c r="D36" s="1287"/>
      <c r="E36" s="1287"/>
      <c r="F36" s="1287"/>
      <c r="G36" s="1287"/>
      <c r="H36" s="1287"/>
      <c r="I36" s="1287"/>
      <c r="J36" s="1287"/>
      <c r="K36" s="1287"/>
      <c r="L36" s="1287"/>
      <c r="M36" s="1287"/>
      <c r="N36" s="1287"/>
      <c r="O36" s="1287"/>
      <c r="P36" s="1287"/>
      <c r="Q36" s="1287"/>
      <c r="R36" s="1287"/>
      <c r="S36" s="1287"/>
      <c r="T36" s="1287"/>
      <c r="U36" s="1287"/>
      <c r="V36" s="1287"/>
      <c r="W36" s="1287"/>
      <c r="X36" s="1287"/>
      <c r="Y36" s="1287"/>
      <c r="Z36" s="1287"/>
      <c r="AA36" s="1287"/>
      <c r="AB36" s="1287"/>
      <c r="AC36" s="1287"/>
      <c r="AD36" s="1287"/>
      <c r="AE36" s="1287"/>
      <c r="AF36" s="1287"/>
      <c r="AG36" s="1287"/>
      <c r="AH36" s="1287"/>
      <c r="AI36" s="1287"/>
      <c r="AJ36" s="1287"/>
      <c r="AK36" s="1288"/>
      <c r="AL36" s="1288"/>
      <c r="AM36" s="132"/>
      <c r="AN36" s="132"/>
      <c r="AO36" s="132"/>
      <c r="AP36" s="132"/>
      <c r="AQ36" s="132"/>
      <c r="AR36" s="132"/>
      <c r="AS36" s="137"/>
    </row>
    <row r="37" spans="1:45" ht="17.25" customHeight="1" x14ac:dyDescent="0.25">
      <c r="A37" s="1302"/>
      <c r="B37" s="1303"/>
      <c r="C37" s="1303"/>
      <c r="D37" s="1303"/>
      <c r="E37" s="1303"/>
      <c r="F37" s="1303"/>
      <c r="G37" s="1303"/>
      <c r="H37" s="1303"/>
      <c r="I37" s="1303"/>
      <c r="J37" s="1303"/>
      <c r="K37" s="1303"/>
      <c r="L37" s="1303"/>
      <c r="M37" s="1303"/>
      <c r="N37" s="1303"/>
      <c r="O37" s="1303"/>
      <c r="P37" s="1303"/>
      <c r="Q37" s="1303"/>
      <c r="R37" s="1303"/>
      <c r="S37" s="1303"/>
      <c r="T37" s="1303"/>
      <c r="U37" s="1303"/>
      <c r="V37" s="1303"/>
      <c r="W37" s="1303"/>
      <c r="X37" s="1303"/>
      <c r="Y37" s="1303"/>
      <c r="Z37" s="1303"/>
      <c r="AA37" s="1303"/>
      <c r="AB37" s="1303"/>
      <c r="AC37" s="1303"/>
      <c r="AD37" s="1303"/>
      <c r="AE37" s="1303"/>
      <c r="AF37" s="1303"/>
      <c r="AG37" s="1303"/>
      <c r="AH37" s="1303"/>
      <c r="AI37" s="1303"/>
      <c r="AJ37" s="1303"/>
      <c r="AK37" s="1301"/>
      <c r="AL37" s="1301"/>
      <c r="AM37" s="132"/>
      <c r="AN37" s="132"/>
      <c r="AO37" s="132"/>
      <c r="AP37" s="132"/>
      <c r="AQ37" s="132"/>
      <c r="AR37" s="132"/>
      <c r="AS37" s="137"/>
    </row>
    <row r="38" spans="1:45" ht="17.25" customHeight="1" x14ac:dyDescent="0.25">
      <c r="A38" s="1268" t="s">
        <v>308</v>
      </c>
      <c r="B38" s="1269"/>
      <c r="C38" s="1269"/>
      <c r="D38" s="1269"/>
      <c r="E38" s="1269"/>
      <c r="F38" s="1269"/>
      <c r="G38" s="1269"/>
      <c r="H38" s="1269"/>
      <c r="I38" s="1269"/>
      <c r="J38" s="1269"/>
      <c r="K38" s="1269"/>
      <c r="L38" s="1269"/>
      <c r="M38" s="1269"/>
      <c r="N38" s="1269"/>
      <c r="O38" s="1269"/>
      <c r="P38" s="1269"/>
      <c r="Q38" s="1269"/>
      <c r="R38" s="1269"/>
      <c r="S38" s="1269"/>
      <c r="T38" s="1269"/>
      <c r="U38" s="1269"/>
      <c r="V38" s="1269"/>
      <c r="W38" s="1269"/>
      <c r="X38" s="1269"/>
      <c r="Y38" s="1269"/>
      <c r="Z38" s="1269"/>
      <c r="AA38" s="1269"/>
      <c r="AB38" s="1269"/>
      <c r="AC38" s="1269"/>
      <c r="AD38" s="1269"/>
      <c r="AE38" s="1269"/>
      <c r="AF38" s="1269"/>
      <c r="AG38" s="1269"/>
      <c r="AH38" s="1269"/>
      <c r="AI38" s="1269"/>
      <c r="AJ38" s="1269"/>
      <c r="AK38" s="1270"/>
      <c r="AL38" s="1270"/>
      <c r="AM38" s="132"/>
      <c r="AN38" s="132"/>
      <c r="AO38" s="132"/>
      <c r="AP38" s="132"/>
      <c r="AQ38" s="132"/>
      <c r="AR38" s="132"/>
      <c r="AS38" s="137"/>
    </row>
    <row r="39" spans="1:45" ht="17.25" customHeight="1" thickBot="1" x14ac:dyDescent="0.3">
      <c r="A39" s="1286" t="s">
        <v>307</v>
      </c>
      <c r="B39" s="1287"/>
      <c r="C39" s="1287"/>
      <c r="D39" s="1287"/>
      <c r="E39" s="1287"/>
      <c r="F39" s="1287"/>
      <c r="G39" s="1287"/>
      <c r="H39" s="1287"/>
      <c r="I39" s="1287"/>
      <c r="J39" s="1287"/>
      <c r="K39" s="1287"/>
      <c r="L39" s="1287"/>
      <c r="M39" s="1287"/>
      <c r="N39" s="1287"/>
      <c r="O39" s="1287"/>
      <c r="P39" s="1287"/>
      <c r="Q39" s="1287"/>
      <c r="R39" s="1287"/>
      <c r="S39" s="1287"/>
      <c r="T39" s="1287"/>
      <c r="U39" s="1287"/>
      <c r="V39" s="1287"/>
      <c r="W39" s="1287"/>
      <c r="X39" s="1287"/>
      <c r="Y39" s="1287"/>
      <c r="Z39" s="1287"/>
      <c r="AA39" s="1287"/>
      <c r="AB39" s="1287"/>
      <c r="AC39" s="1287"/>
      <c r="AD39" s="1287"/>
      <c r="AE39" s="1287"/>
      <c r="AF39" s="1287"/>
      <c r="AG39" s="1287"/>
      <c r="AH39" s="1287"/>
      <c r="AI39" s="1287"/>
      <c r="AJ39" s="1287"/>
      <c r="AK39" s="1288"/>
      <c r="AL39" s="1288"/>
      <c r="AM39" s="132"/>
      <c r="AN39" s="132"/>
      <c r="AO39" s="132"/>
      <c r="AP39" s="132"/>
      <c r="AQ39" s="132"/>
      <c r="AR39" s="132"/>
      <c r="AS39" s="137"/>
    </row>
    <row r="40" spans="1:45" ht="17.25" customHeight="1" x14ac:dyDescent="0.25">
      <c r="A40" s="1302" t="s">
        <v>306</v>
      </c>
      <c r="B40" s="1303"/>
      <c r="C40" s="1303"/>
      <c r="D40" s="1303"/>
      <c r="E40" s="1303"/>
      <c r="F40" s="1303"/>
      <c r="G40" s="1303"/>
      <c r="H40" s="1303"/>
      <c r="I40" s="1303"/>
      <c r="J40" s="1303"/>
      <c r="K40" s="1303"/>
      <c r="L40" s="1303"/>
      <c r="M40" s="1303"/>
      <c r="N40" s="1303"/>
      <c r="O40" s="1303"/>
      <c r="P40" s="1303"/>
      <c r="Q40" s="1303"/>
      <c r="R40" s="1303"/>
      <c r="S40" s="1303"/>
      <c r="T40" s="1303"/>
      <c r="U40" s="1303"/>
      <c r="V40" s="1303"/>
      <c r="W40" s="1303"/>
      <c r="X40" s="1303"/>
      <c r="Y40" s="1303"/>
      <c r="Z40" s="1303"/>
      <c r="AA40" s="1303"/>
      <c r="AB40" s="1303"/>
      <c r="AC40" s="1303"/>
      <c r="AD40" s="1303"/>
      <c r="AE40" s="1303"/>
      <c r="AF40" s="1303"/>
      <c r="AG40" s="1303"/>
      <c r="AH40" s="1303"/>
      <c r="AI40" s="1303"/>
      <c r="AJ40" s="1303"/>
      <c r="AK40" s="1301"/>
      <c r="AL40" s="1301"/>
      <c r="AM40" s="132"/>
      <c r="AN40" s="132"/>
      <c r="AO40" s="132"/>
      <c r="AP40" s="132"/>
      <c r="AQ40" s="132"/>
      <c r="AR40" s="132"/>
      <c r="AS40" s="137"/>
    </row>
    <row r="41" spans="1:45" ht="17.25" customHeight="1" x14ac:dyDescent="0.25">
      <c r="A41" s="1268" t="s">
        <v>305</v>
      </c>
      <c r="B41" s="1269"/>
      <c r="C41" s="1269"/>
      <c r="D41" s="1269"/>
      <c r="E41" s="1269"/>
      <c r="F41" s="1269"/>
      <c r="G41" s="1269"/>
      <c r="H41" s="1269"/>
      <c r="I41" s="1269"/>
      <c r="J41" s="1269"/>
      <c r="K41" s="1269"/>
      <c r="L41" s="1269"/>
      <c r="M41" s="1269"/>
      <c r="N41" s="1269"/>
      <c r="O41" s="1269"/>
      <c r="P41" s="1269"/>
      <c r="Q41" s="1269"/>
      <c r="R41" s="1269"/>
      <c r="S41" s="1269"/>
      <c r="T41" s="1269"/>
      <c r="U41" s="1269"/>
      <c r="V41" s="1269"/>
      <c r="W41" s="1269"/>
      <c r="X41" s="1269"/>
      <c r="Y41" s="1269"/>
      <c r="Z41" s="1269"/>
      <c r="AA41" s="1269"/>
      <c r="AB41" s="1269"/>
      <c r="AC41" s="1269"/>
      <c r="AD41" s="1269"/>
      <c r="AE41" s="1269"/>
      <c r="AF41" s="1269"/>
      <c r="AG41" s="1269"/>
      <c r="AH41" s="1269"/>
      <c r="AI41" s="1269"/>
      <c r="AJ41" s="1269"/>
      <c r="AK41" s="1270"/>
      <c r="AL41" s="1270"/>
      <c r="AM41" s="132"/>
      <c r="AN41" s="132"/>
      <c r="AO41" s="132"/>
      <c r="AP41" s="132"/>
      <c r="AQ41" s="132"/>
      <c r="AR41" s="132"/>
      <c r="AS41" s="137"/>
    </row>
    <row r="42" spans="1:45" ht="17.25" customHeight="1" x14ac:dyDescent="0.25">
      <c r="A42" s="1268" t="s">
        <v>304</v>
      </c>
      <c r="B42" s="1269"/>
      <c r="C42" s="1269"/>
      <c r="D42" s="1269"/>
      <c r="E42" s="1269"/>
      <c r="F42" s="1269"/>
      <c r="G42" s="1269"/>
      <c r="H42" s="1269"/>
      <c r="I42" s="1269"/>
      <c r="J42" s="1269"/>
      <c r="K42" s="1269"/>
      <c r="L42" s="1269"/>
      <c r="M42" s="1269"/>
      <c r="N42" s="1269"/>
      <c r="O42" s="1269"/>
      <c r="P42" s="1269"/>
      <c r="Q42" s="1269"/>
      <c r="R42" s="1269"/>
      <c r="S42" s="1269"/>
      <c r="T42" s="1269"/>
      <c r="U42" s="1269"/>
      <c r="V42" s="1269"/>
      <c r="W42" s="1269"/>
      <c r="X42" s="1269"/>
      <c r="Y42" s="1269"/>
      <c r="Z42" s="1269"/>
      <c r="AA42" s="1269"/>
      <c r="AB42" s="1269"/>
      <c r="AC42" s="1269"/>
      <c r="AD42" s="1269"/>
      <c r="AE42" s="1269"/>
      <c r="AF42" s="1269"/>
      <c r="AG42" s="1269"/>
      <c r="AH42" s="1269"/>
      <c r="AI42" s="1269"/>
      <c r="AJ42" s="1269"/>
      <c r="AK42" s="1270"/>
      <c r="AL42" s="1270"/>
      <c r="AM42" s="132"/>
      <c r="AN42" s="132"/>
      <c r="AO42" s="132"/>
      <c r="AP42" s="132"/>
      <c r="AQ42" s="132"/>
      <c r="AR42" s="132"/>
      <c r="AS42" s="137"/>
    </row>
    <row r="43" spans="1:45" ht="17.25" customHeight="1" x14ac:dyDescent="0.25">
      <c r="A43" s="1268" t="s">
        <v>303</v>
      </c>
      <c r="B43" s="1269"/>
      <c r="C43" s="1269"/>
      <c r="D43" s="1269"/>
      <c r="E43" s="1269"/>
      <c r="F43" s="1269"/>
      <c r="G43" s="1269"/>
      <c r="H43" s="1269"/>
      <c r="I43" s="1269"/>
      <c r="J43" s="1269"/>
      <c r="K43" s="1269"/>
      <c r="L43" s="1269"/>
      <c r="M43" s="1269"/>
      <c r="N43" s="1269"/>
      <c r="O43" s="1269"/>
      <c r="P43" s="1269"/>
      <c r="Q43" s="1269"/>
      <c r="R43" s="1269"/>
      <c r="S43" s="1269"/>
      <c r="T43" s="1269"/>
      <c r="U43" s="1269"/>
      <c r="V43" s="1269"/>
      <c r="W43" s="1269"/>
      <c r="X43" s="1269"/>
      <c r="Y43" s="1269"/>
      <c r="Z43" s="1269"/>
      <c r="AA43" s="1269"/>
      <c r="AB43" s="1269"/>
      <c r="AC43" s="1269"/>
      <c r="AD43" s="1269"/>
      <c r="AE43" s="1269"/>
      <c r="AF43" s="1269"/>
      <c r="AG43" s="1269"/>
      <c r="AH43" s="1269"/>
      <c r="AI43" s="1269"/>
      <c r="AJ43" s="1269"/>
      <c r="AK43" s="1270"/>
      <c r="AL43" s="1270"/>
      <c r="AM43" s="132"/>
      <c r="AN43" s="132"/>
      <c r="AO43" s="132"/>
      <c r="AP43" s="132"/>
      <c r="AQ43" s="132"/>
      <c r="AR43" s="132"/>
      <c r="AS43" s="137"/>
    </row>
    <row r="44" spans="1:45" ht="17.25" customHeight="1" x14ac:dyDescent="0.25">
      <c r="A44" s="1268" t="s">
        <v>302</v>
      </c>
      <c r="B44" s="1269"/>
      <c r="C44" s="1269"/>
      <c r="D44" s="1269"/>
      <c r="E44" s="1269"/>
      <c r="F44" s="1269"/>
      <c r="G44" s="1269"/>
      <c r="H44" s="1269"/>
      <c r="I44" s="1269"/>
      <c r="J44" s="1269"/>
      <c r="K44" s="1269"/>
      <c r="L44" s="1269"/>
      <c r="M44" s="1269"/>
      <c r="N44" s="1269"/>
      <c r="O44" s="1269"/>
      <c r="P44" s="1269"/>
      <c r="Q44" s="1269"/>
      <c r="R44" s="1269"/>
      <c r="S44" s="1269"/>
      <c r="T44" s="1269"/>
      <c r="U44" s="1269"/>
      <c r="V44" s="1269"/>
      <c r="W44" s="1269"/>
      <c r="X44" s="1269"/>
      <c r="Y44" s="1269"/>
      <c r="Z44" s="1269"/>
      <c r="AA44" s="1269"/>
      <c r="AB44" s="1269"/>
      <c r="AC44" s="1269"/>
      <c r="AD44" s="1269"/>
      <c r="AE44" s="1269"/>
      <c r="AF44" s="1269"/>
      <c r="AG44" s="1269"/>
      <c r="AH44" s="1269"/>
      <c r="AI44" s="1269"/>
      <c r="AJ44" s="1269"/>
      <c r="AK44" s="1270"/>
      <c r="AL44" s="1270"/>
      <c r="AM44" s="132"/>
      <c r="AN44" s="132"/>
      <c r="AO44" s="132"/>
      <c r="AP44" s="132"/>
      <c r="AQ44" s="132"/>
      <c r="AR44" s="132"/>
      <c r="AS44" s="137"/>
    </row>
    <row r="45" spans="1:45" ht="17.25" customHeight="1" x14ac:dyDescent="0.25">
      <c r="A45" s="1268" t="s">
        <v>301</v>
      </c>
      <c r="B45" s="1269"/>
      <c r="C45" s="1269"/>
      <c r="D45" s="1269"/>
      <c r="E45" s="1269"/>
      <c r="F45" s="1269"/>
      <c r="G45" s="1269"/>
      <c r="H45" s="1269"/>
      <c r="I45" s="1269"/>
      <c r="J45" s="1269"/>
      <c r="K45" s="1269"/>
      <c r="L45" s="1269"/>
      <c r="M45" s="1269"/>
      <c r="N45" s="1269"/>
      <c r="O45" s="1269"/>
      <c r="P45" s="1269"/>
      <c r="Q45" s="1269"/>
      <c r="R45" s="1269"/>
      <c r="S45" s="1269"/>
      <c r="T45" s="1269"/>
      <c r="U45" s="1269"/>
      <c r="V45" s="1269"/>
      <c r="W45" s="1269"/>
      <c r="X45" s="1269"/>
      <c r="Y45" s="1269"/>
      <c r="Z45" s="1269"/>
      <c r="AA45" s="1269"/>
      <c r="AB45" s="1269"/>
      <c r="AC45" s="1269"/>
      <c r="AD45" s="1269"/>
      <c r="AE45" s="1269"/>
      <c r="AF45" s="1269"/>
      <c r="AG45" s="1269"/>
      <c r="AH45" s="1269"/>
      <c r="AI45" s="1269"/>
      <c r="AJ45" s="1269"/>
      <c r="AK45" s="1270"/>
      <c r="AL45" s="1270"/>
      <c r="AM45" s="132"/>
      <c r="AN45" s="132"/>
      <c r="AO45" s="132"/>
      <c r="AP45" s="132"/>
      <c r="AQ45" s="132"/>
      <c r="AR45" s="132"/>
      <c r="AS45" s="137"/>
    </row>
    <row r="46" spans="1:45" ht="17.25" customHeight="1" thickBot="1" x14ac:dyDescent="0.3">
      <c r="A46" s="1295" t="s">
        <v>300</v>
      </c>
      <c r="B46" s="1296"/>
      <c r="C46" s="1296"/>
      <c r="D46" s="1296"/>
      <c r="E46" s="1296"/>
      <c r="F46" s="1296"/>
      <c r="G46" s="1296"/>
      <c r="H46" s="1296"/>
      <c r="I46" s="1296"/>
      <c r="J46" s="1296"/>
      <c r="K46" s="1296"/>
      <c r="L46" s="1296"/>
      <c r="M46" s="1296"/>
      <c r="N46" s="1296"/>
      <c r="O46" s="1296"/>
      <c r="P46" s="1296"/>
      <c r="Q46" s="1296"/>
      <c r="R46" s="1296"/>
      <c r="S46" s="1296"/>
      <c r="T46" s="1296"/>
      <c r="U46" s="1296"/>
      <c r="V46" s="1296"/>
      <c r="W46" s="1296"/>
      <c r="X46" s="1296"/>
      <c r="Y46" s="1296"/>
      <c r="Z46" s="1296"/>
      <c r="AA46" s="1296"/>
      <c r="AB46" s="1296"/>
      <c r="AC46" s="1296"/>
      <c r="AD46" s="1296"/>
      <c r="AE46" s="1296"/>
      <c r="AF46" s="1296"/>
      <c r="AG46" s="1296"/>
      <c r="AH46" s="1296"/>
      <c r="AI46" s="1296"/>
      <c r="AJ46" s="1296"/>
      <c r="AK46" s="1297"/>
      <c r="AL46" s="1297"/>
      <c r="AM46" s="132"/>
      <c r="AN46" s="132"/>
      <c r="AO46" s="132"/>
      <c r="AP46" s="132"/>
      <c r="AQ46" s="132"/>
      <c r="AR46" s="132"/>
      <c r="AS46" s="137"/>
    </row>
    <row r="47" spans="1:45" ht="24" customHeight="1" x14ac:dyDescent="0.25">
      <c r="A47" s="1298" t="s">
        <v>299</v>
      </c>
      <c r="B47" s="1299"/>
      <c r="C47" s="1299"/>
      <c r="D47" s="1299"/>
      <c r="E47" s="1299"/>
      <c r="F47" s="1299"/>
      <c r="G47" s="1299"/>
      <c r="H47" s="1299"/>
      <c r="I47" s="1299"/>
      <c r="J47" s="1299"/>
      <c r="K47" s="1299"/>
      <c r="L47" s="1299"/>
      <c r="M47" s="1299"/>
      <c r="N47" s="1299"/>
      <c r="O47" s="1299"/>
      <c r="P47" s="1299"/>
      <c r="Q47" s="1299"/>
      <c r="R47" s="1299"/>
      <c r="S47" s="1299"/>
      <c r="T47" s="1299"/>
      <c r="U47" s="1299"/>
      <c r="V47" s="1299"/>
      <c r="W47" s="1299"/>
      <c r="X47" s="1299"/>
      <c r="Y47" s="1299"/>
      <c r="Z47" s="1299"/>
      <c r="AA47" s="1299"/>
      <c r="AB47" s="1299"/>
      <c r="AC47" s="1299"/>
      <c r="AD47" s="1299"/>
      <c r="AE47" s="1299"/>
      <c r="AF47" s="1299"/>
      <c r="AG47" s="1299"/>
      <c r="AH47" s="1299"/>
      <c r="AI47" s="1299"/>
      <c r="AJ47" s="1300"/>
      <c r="AK47" s="1301" t="s">
        <v>5</v>
      </c>
      <c r="AL47" s="1301"/>
      <c r="AM47" s="1285" t="s">
        <v>280</v>
      </c>
      <c r="AN47" s="1285"/>
      <c r="AO47" s="145" t="s">
        <v>279</v>
      </c>
      <c r="AP47" s="145" t="s">
        <v>278</v>
      </c>
      <c r="AQ47" s="137"/>
    </row>
    <row r="48" spans="1:45" ht="12" customHeight="1" x14ac:dyDescent="0.25">
      <c r="A48" s="1268" t="s">
        <v>298</v>
      </c>
      <c r="B48" s="1269"/>
      <c r="C48" s="1269"/>
      <c r="D48" s="1269"/>
      <c r="E48" s="1269"/>
      <c r="F48" s="1269"/>
      <c r="G48" s="1269"/>
      <c r="H48" s="1269"/>
      <c r="I48" s="1269"/>
      <c r="J48" s="1269"/>
      <c r="K48" s="1269"/>
      <c r="L48" s="1269"/>
      <c r="M48" s="1269"/>
      <c r="N48" s="1269"/>
      <c r="O48" s="1269"/>
      <c r="P48" s="1269"/>
      <c r="Q48" s="1269"/>
      <c r="R48" s="1269"/>
      <c r="S48" s="1269"/>
      <c r="T48" s="1269"/>
      <c r="U48" s="1269"/>
      <c r="V48" s="1269"/>
      <c r="W48" s="1269"/>
      <c r="X48" s="1269"/>
      <c r="Y48" s="1269"/>
      <c r="Z48" s="1269"/>
      <c r="AA48" s="1269"/>
      <c r="AB48" s="1269"/>
      <c r="AC48" s="1269"/>
      <c r="AD48" s="1269"/>
      <c r="AE48" s="1269"/>
      <c r="AF48" s="1269"/>
      <c r="AG48" s="1269"/>
      <c r="AH48" s="1269"/>
      <c r="AI48" s="1269"/>
      <c r="AJ48" s="1269"/>
      <c r="AK48" s="1270"/>
      <c r="AL48" s="1270"/>
      <c r="AM48" s="1270"/>
      <c r="AN48" s="1270"/>
      <c r="AO48" s="149"/>
      <c r="AP48" s="149"/>
      <c r="AQ48" s="137"/>
    </row>
    <row r="49" spans="1:43" ht="12" customHeight="1" x14ac:dyDescent="0.25">
      <c r="A49" s="1268" t="s">
        <v>297</v>
      </c>
      <c r="B49" s="1269"/>
      <c r="C49" s="1269"/>
      <c r="D49" s="1269"/>
      <c r="E49" s="1269"/>
      <c r="F49" s="1269"/>
      <c r="G49" s="1269"/>
      <c r="H49" s="1269"/>
      <c r="I49" s="1269"/>
      <c r="J49" s="1269"/>
      <c r="K49" s="1269"/>
      <c r="L49" s="1269"/>
      <c r="M49" s="1269"/>
      <c r="N49" s="1269"/>
      <c r="O49" s="1269"/>
      <c r="P49" s="1269"/>
      <c r="Q49" s="1269"/>
      <c r="R49" s="1269"/>
      <c r="S49" s="1269"/>
      <c r="T49" s="1269"/>
      <c r="U49" s="1269"/>
      <c r="V49" s="1269"/>
      <c r="W49" s="1269"/>
      <c r="X49" s="1269"/>
      <c r="Y49" s="1269"/>
      <c r="Z49" s="1269"/>
      <c r="AA49" s="1269"/>
      <c r="AB49" s="1269"/>
      <c r="AC49" s="1269"/>
      <c r="AD49" s="1269"/>
      <c r="AE49" s="1269"/>
      <c r="AF49" s="1269"/>
      <c r="AG49" s="1269"/>
      <c r="AH49" s="1269"/>
      <c r="AI49" s="1269"/>
      <c r="AJ49" s="1269"/>
      <c r="AK49" s="1270"/>
      <c r="AL49" s="1270"/>
      <c r="AM49" s="1270"/>
      <c r="AN49" s="1270"/>
      <c r="AO49" s="149"/>
      <c r="AP49" s="149"/>
      <c r="AQ49" s="137"/>
    </row>
    <row r="50" spans="1:43" ht="12" customHeight="1" thickBot="1" x14ac:dyDescent="0.3">
      <c r="A50" s="1286" t="s">
        <v>296</v>
      </c>
      <c r="B50" s="1287"/>
      <c r="C50" s="1287"/>
      <c r="D50" s="1287"/>
      <c r="E50" s="1287"/>
      <c r="F50" s="1287"/>
      <c r="G50" s="1287"/>
      <c r="H50" s="1287"/>
      <c r="I50" s="1287"/>
      <c r="J50" s="1287"/>
      <c r="K50" s="1287"/>
      <c r="L50" s="1287"/>
      <c r="M50" s="1287"/>
      <c r="N50" s="1287"/>
      <c r="O50" s="1287"/>
      <c r="P50" s="1287"/>
      <c r="Q50" s="1287"/>
      <c r="R50" s="1287"/>
      <c r="S50" s="1287"/>
      <c r="T50" s="1287"/>
      <c r="U50" s="1287"/>
      <c r="V50" s="1287"/>
      <c r="W50" s="1287"/>
      <c r="X50" s="1287"/>
      <c r="Y50" s="1287"/>
      <c r="Z50" s="1287"/>
      <c r="AA50" s="1287"/>
      <c r="AB50" s="1287"/>
      <c r="AC50" s="1287"/>
      <c r="AD50" s="1287"/>
      <c r="AE50" s="1287"/>
      <c r="AF50" s="1287"/>
      <c r="AG50" s="1287"/>
      <c r="AH50" s="1287"/>
      <c r="AI50" s="1287"/>
      <c r="AJ50" s="1287"/>
      <c r="AK50" s="1288"/>
      <c r="AL50" s="1288"/>
      <c r="AM50" s="1288"/>
      <c r="AN50" s="1288"/>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83" t="s">
        <v>295</v>
      </c>
      <c r="B52" s="1284"/>
      <c r="C52" s="1284"/>
      <c r="D52" s="1284"/>
      <c r="E52" s="1284"/>
      <c r="F52" s="1284"/>
      <c r="G52" s="1284"/>
      <c r="H52" s="1284"/>
      <c r="I52" s="1284"/>
      <c r="J52" s="1284"/>
      <c r="K52" s="1284"/>
      <c r="L52" s="1284"/>
      <c r="M52" s="1284"/>
      <c r="N52" s="1284"/>
      <c r="O52" s="1284"/>
      <c r="P52" s="1284"/>
      <c r="Q52" s="1284"/>
      <c r="R52" s="1284"/>
      <c r="S52" s="1284"/>
      <c r="T52" s="1284"/>
      <c r="U52" s="1284"/>
      <c r="V52" s="1284"/>
      <c r="W52" s="1284"/>
      <c r="X52" s="1284"/>
      <c r="Y52" s="1284"/>
      <c r="Z52" s="1284"/>
      <c r="AA52" s="1284"/>
      <c r="AB52" s="1284"/>
      <c r="AC52" s="1284"/>
      <c r="AD52" s="1284"/>
      <c r="AE52" s="1284"/>
      <c r="AF52" s="1284"/>
      <c r="AG52" s="1284"/>
      <c r="AH52" s="1284"/>
      <c r="AI52" s="1284"/>
      <c r="AJ52" s="1284"/>
      <c r="AK52" s="1285" t="s">
        <v>5</v>
      </c>
      <c r="AL52" s="1285"/>
      <c r="AM52" s="1285" t="s">
        <v>280</v>
      </c>
      <c r="AN52" s="1285"/>
      <c r="AO52" s="145" t="s">
        <v>279</v>
      </c>
      <c r="AP52" s="145" t="s">
        <v>278</v>
      </c>
      <c r="AQ52" s="137"/>
    </row>
    <row r="53" spans="1:43" ht="11.25" customHeight="1" x14ac:dyDescent="0.25">
      <c r="A53" s="1292" t="s">
        <v>294</v>
      </c>
      <c r="B53" s="1293"/>
      <c r="C53" s="1293"/>
      <c r="D53" s="1293"/>
      <c r="E53" s="1293"/>
      <c r="F53" s="1293"/>
      <c r="G53" s="1293"/>
      <c r="H53" s="1293"/>
      <c r="I53" s="1293"/>
      <c r="J53" s="1293"/>
      <c r="K53" s="1293"/>
      <c r="L53" s="1293"/>
      <c r="M53" s="1293"/>
      <c r="N53" s="1293"/>
      <c r="O53" s="1293"/>
      <c r="P53" s="1293"/>
      <c r="Q53" s="1293"/>
      <c r="R53" s="1293"/>
      <c r="S53" s="1293"/>
      <c r="T53" s="1293"/>
      <c r="U53" s="1293"/>
      <c r="V53" s="1293"/>
      <c r="W53" s="1293"/>
      <c r="X53" s="1293"/>
      <c r="Y53" s="1293"/>
      <c r="Z53" s="1293"/>
      <c r="AA53" s="1293"/>
      <c r="AB53" s="1293"/>
      <c r="AC53" s="1293"/>
      <c r="AD53" s="1293"/>
      <c r="AE53" s="1293"/>
      <c r="AF53" s="1293"/>
      <c r="AG53" s="1293"/>
      <c r="AH53" s="1293"/>
      <c r="AI53" s="1293"/>
      <c r="AJ53" s="1293"/>
      <c r="AK53" s="1294"/>
      <c r="AL53" s="1294"/>
      <c r="AM53" s="1294"/>
      <c r="AN53" s="1294"/>
      <c r="AO53" s="153"/>
      <c r="AP53" s="153"/>
      <c r="AQ53" s="137"/>
    </row>
    <row r="54" spans="1:43" ht="12" customHeight="1" x14ac:dyDescent="0.25">
      <c r="A54" s="1268" t="s">
        <v>293</v>
      </c>
      <c r="B54" s="1269"/>
      <c r="C54" s="1269"/>
      <c r="D54" s="1269"/>
      <c r="E54" s="1269"/>
      <c r="F54" s="1269"/>
      <c r="G54" s="1269"/>
      <c r="H54" s="1269"/>
      <c r="I54" s="1269"/>
      <c r="J54" s="1269"/>
      <c r="K54" s="1269"/>
      <c r="L54" s="1269"/>
      <c r="M54" s="1269"/>
      <c r="N54" s="1269"/>
      <c r="O54" s="1269"/>
      <c r="P54" s="1269"/>
      <c r="Q54" s="1269"/>
      <c r="R54" s="1269"/>
      <c r="S54" s="1269"/>
      <c r="T54" s="1269"/>
      <c r="U54" s="1269"/>
      <c r="V54" s="1269"/>
      <c r="W54" s="1269"/>
      <c r="X54" s="1269"/>
      <c r="Y54" s="1269"/>
      <c r="Z54" s="1269"/>
      <c r="AA54" s="1269"/>
      <c r="AB54" s="1269"/>
      <c r="AC54" s="1269"/>
      <c r="AD54" s="1269"/>
      <c r="AE54" s="1269"/>
      <c r="AF54" s="1269"/>
      <c r="AG54" s="1269"/>
      <c r="AH54" s="1269"/>
      <c r="AI54" s="1269"/>
      <c r="AJ54" s="1269"/>
      <c r="AK54" s="1270"/>
      <c r="AL54" s="1270"/>
      <c r="AM54" s="1270"/>
      <c r="AN54" s="1270"/>
      <c r="AO54" s="149"/>
      <c r="AP54" s="149"/>
      <c r="AQ54" s="137"/>
    </row>
    <row r="55" spans="1:43" ht="12" customHeight="1" x14ac:dyDescent="0.25">
      <c r="A55" s="1268" t="s">
        <v>292</v>
      </c>
      <c r="B55" s="1269"/>
      <c r="C55" s="1269"/>
      <c r="D55" s="1269"/>
      <c r="E55" s="1269"/>
      <c r="F55" s="1269"/>
      <c r="G55" s="1269"/>
      <c r="H55" s="1269"/>
      <c r="I55" s="1269"/>
      <c r="J55" s="1269"/>
      <c r="K55" s="1269"/>
      <c r="L55" s="1269"/>
      <c r="M55" s="1269"/>
      <c r="N55" s="1269"/>
      <c r="O55" s="1269"/>
      <c r="P55" s="1269"/>
      <c r="Q55" s="1269"/>
      <c r="R55" s="1269"/>
      <c r="S55" s="1269"/>
      <c r="T55" s="1269"/>
      <c r="U55" s="1269"/>
      <c r="V55" s="1269"/>
      <c r="W55" s="1269"/>
      <c r="X55" s="1269"/>
      <c r="Y55" s="1269"/>
      <c r="Z55" s="1269"/>
      <c r="AA55" s="1269"/>
      <c r="AB55" s="1269"/>
      <c r="AC55" s="1269"/>
      <c r="AD55" s="1269"/>
      <c r="AE55" s="1269"/>
      <c r="AF55" s="1269"/>
      <c r="AG55" s="1269"/>
      <c r="AH55" s="1269"/>
      <c r="AI55" s="1269"/>
      <c r="AJ55" s="1269"/>
      <c r="AK55" s="1270"/>
      <c r="AL55" s="1270"/>
      <c r="AM55" s="1270"/>
      <c r="AN55" s="1270"/>
      <c r="AO55" s="149"/>
      <c r="AP55" s="149"/>
      <c r="AQ55" s="137"/>
    </row>
    <row r="56" spans="1:43" ht="12" customHeight="1" thickBot="1" x14ac:dyDescent="0.3">
      <c r="A56" s="1286" t="s">
        <v>291</v>
      </c>
      <c r="B56" s="1287"/>
      <c r="C56" s="1287"/>
      <c r="D56" s="1287"/>
      <c r="E56" s="1287"/>
      <c r="F56" s="1287"/>
      <c r="G56" s="1287"/>
      <c r="H56" s="1287"/>
      <c r="I56" s="1287"/>
      <c r="J56" s="1287"/>
      <c r="K56" s="1287"/>
      <c r="L56" s="1287"/>
      <c r="M56" s="1287"/>
      <c r="N56" s="1287"/>
      <c r="O56" s="1287"/>
      <c r="P56" s="1287"/>
      <c r="Q56" s="1287"/>
      <c r="R56" s="1287"/>
      <c r="S56" s="1287"/>
      <c r="T56" s="1287"/>
      <c r="U56" s="1287"/>
      <c r="V56" s="1287"/>
      <c r="W56" s="1287"/>
      <c r="X56" s="1287"/>
      <c r="Y56" s="1287"/>
      <c r="Z56" s="1287"/>
      <c r="AA56" s="1287"/>
      <c r="AB56" s="1287"/>
      <c r="AC56" s="1287"/>
      <c r="AD56" s="1287"/>
      <c r="AE56" s="1287"/>
      <c r="AF56" s="1287"/>
      <c r="AG56" s="1287"/>
      <c r="AH56" s="1287"/>
      <c r="AI56" s="1287"/>
      <c r="AJ56" s="1287"/>
      <c r="AK56" s="1288"/>
      <c r="AL56" s="1288"/>
      <c r="AM56" s="1288"/>
      <c r="AN56" s="1288"/>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83" t="s">
        <v>290</v>
      </c>
      <c r="B58" s="1284"/>
      <c r="C58" s="1284"/>
      <c r="D58" s="1284"/>
      <c r="E58" s="1284"/>
      <c r="F58" s="1284"/>
      <c r="G58" s="1284"/>
      <c r="H58" s="1284"/>
      <c r="I58" s="1284"/>
      <c r="J58" s="1284"/>
      <c r="K58" s="1284"/>
      <c r="L58" s="1284"/>
      <c r="M58" s="1284"/>
      <c r="N58" s="1284"/>
      <c r="O58" s="1284"/>
      <c r="P58" s="1284"/>
      <c r="Q58" s="1284"/>
      <c r="R58" s="1284"/>
      <c r="S58" s="1284"/>
      <c r="T58" s="1284"/>
      <c r="U58" s="1284"/>
      <c r="V58" s="1284"/>
      <c r="W58" s="1284"/>
      <c r="X58" s="1284"/>
      <c r="Y58" s="1284"/>
      <c r="Z58" s="1284"/>
      <c r="AA58" s="1284"/>
      <c r="AB58" s="1284"/>
      <c r="AC58" s="1284"/>
      <c r="AD58" s="1284"/>
      <c r="AE58" s="1284"/>
      <c r="AF58" s="1284"/>
      <c r="AG58" s="1284"/>
      <c r="AH58" s="1284"/>
      <c r="AI58" s="1284"/>
      <c r="AJ58" s="1284"/>
      <c r="AK58" s="1285" t="s">
        <v>5</v>
      </c>
      <c r="AL58" s="1285"/>
      <c r="AM58" s="1285" t="s">
        <v>280</v>
      </c>
      <c r="AN58" s="1285"/>
      <c r="AO58" s="145" t="s">
        <v>279</v>
      </c>
      <c r="AP58" s="145" t="s">
        <v>278</v>
      </c>
      <c r="AQ58" s="137"/>
    </row>
    <row r="59" spans="1:43" ht="12.75" customHeight="1" x14ac:dyDescent="0.25">
      <c r="A59" s="1289" t="s">
        <v>289</v>
      </c>
      <c r="B59" s="1290"/>
      <c r="C59" s="1290"/>
      <c r="D59" s="1290"/>
      <c r="E59" s="1290"/>
      <c r="F59" s="1290"/>
      <c r="G59" s="1290"/>
      <c r="H59" s="1290"/>
      <c r="I59" s="1290"/>
      <c r="J59" s="1290"/>
      <c r="K59" s="1290"/>
      <c r="L59" s="1290"/>
      <c r="M59" s="1290"/>
      <c r="N59" s="1290"/>
      <c r="O59" s="1290"/>
      <c r="P59" s="1290"/>
      <c r="Q59" s="1290"/>
      <c r="R59" s="1290"/>
      <c r="S59" s="1290"/>
      <c r="T59" s="1290"/>
      <c r="U59" s="1290"/>
      <c r="V59" s="1290"/>
      <c r="W59" s="1290"/>
      <c r="X59" s="1290"/>
      <c r="Y59" s="1290"/>
      <c r="Z59" s="1290"/>
      <c r="AA59" s="1290"/>
      <c r="AB59" s="1290"/>
      <c r="AC59" s="1290"/>
      <c r="AD59" s="1290"/>
      <c r="AE59" s="1290"/>
      <c r="AF59" s="1290"/>
      <c r="AG59" s="1290"/>
      <c r="AH59" s="1290"/>
      <c r="AI59" s="1290"/>
      <c r="AJ59" s="1290"/>
      <c r="AK59" s="1291"/>
      <c r="AL59" s="1291"/>
      <c r="AM59" s="1291"/>
      <c r="AN59" s="1291"/>
      <c r="AO59" s="151"/>
      <c r="AP59" s="151"/>
      <c r="AQ59" s="143"/>
    </row>
    <row r="60" spans="1:43" ht="12" customHeight="1" x14ac:dyDescent="0.25">
      <c r="A60" s="1268" t="s">
        <v>288</v>
      </c>
      <c r="B60" s="1269"/>
      <c r="C60" s="1269"/>
      <c r="D60" s="1269"/>
      <c r="E60" s="1269"/>
      <c r="F60" s="1269"/>
      <c r="G60" s="1269"/>
      <c r="H60" s="1269"/>
      <c r="I60" s="1269"/>
      <c r="J60" s="1269"/>
      <c r="K60" s="1269"/>
      <c r="L60" s="1269"/>
      <c r="M60" s="1269"/>
      <c r="N60" s="1269"/>
      <c r="O60" s="1269"/>
      <c r="P60" s="1269"/>
      <c r="Q60" s="1269"/>
      <c r="R60" s="1269"/>
      <c r="S60" s="1269"/>
      <c r="T60" s="1269"/>
      <c r="U60" s="1269"/>
      <c r="V60" s="1269"/>
      <c r="W60" s="1269"/>
      <c r="X60" s="1269"/>
      <c r="Y60" s="1269"/>
      <c r="Z60" s="1269"/>
      <c r="AA60" s="1269"/>
      <c r="AB60" s="1269"/>
      <c r="AC60" s="1269"/>
      <c r="AD60" s="1269"/>
      <c r="AE60" s="1269"/>
      <c r="AF60" s="1269"/>
      <c r="AG60" s="1269"/>
      <c r="AH60" s="1269"/>
      <c r="AI60" s="1269"/>
      <c r="AJ60" s="1269"/>
      <c r="AK60" s="1270"/>
      <c r="AL60" s="1270"/>
      <c r="AM60" s="1270"/>
      <c r="AN60" s="1270"/>
      <c r="AO60" s="149"/>
      <c r="AP60" s="149"/>
      <c r="AQ60" s="137"/>
    </row>
    <row r="61" spans="1:43" ht="12" customHeight="1" x14ac:dyDescent="0.25">
      <c r="A61" s="1268" t="s">
        <v>287</v>
      </c>
      <c r="B61" s="1269"/>
      <c r="C61" s="1269"/>
      <c r="D61" s="1269"/>
      <c r="E61" s="1269"/>
      <c r="F61" s="1269"/>
      <c r="G61" s="1269"/>
      <c r="H61" s="1269"/>
      <c r="I61" s="1269"/>
      <c r="J61" s="1269"/>
      <c r="K61" s="1269"/>
      <c r="L61" s="1269"/>
      <c r="M61" s="1269"/>
      <c r="N61" s="1269"/>
      <c r="O61" s="1269"/>
      <c r="P61" s="1269"/>
      <c r="Q61" s="1269"/>
      <c r="R61" s="1269"/>
      <c r="S61" s="1269"/>
      <c r="T61" s="1269"/>
      <c r="U61" s="1269"/>
      <c r="V61" s="1269"/>
      <c r="W61" s="1269"/>
      <c r="X61" s="1269"/>
      <c r="Y61" s="1269"/>
      <c r="Z61" s="1269"/>
      <c r="AA61" s="1269"/>
      <c r="AB61" s="1269"/>
      <c r="AC61" s="1269"/>
      <c r="AD61" s="1269"/>
      <c r="AE61" s="1269"/>
      <c r="AF61" s="1269"/>
      <c r="AG61" s="1269"/>
      <c r="AH61" s="1269"/>
      <c r="AI61" s="1269"/>
      <c r="AJ61" s="1269"/>
      <c r="AK61" s="1270"/>
      <c r="AL61" s="1270"/>
      <c r="AM61" s="1270"/>
      <c r="AN61" s="1270"/>
      <c r="AO61" s="149"/>
      <c r="AP61" s="149"/>
      <c r="AQ61" s="137"/>
    </row>
    <row r="62" spans="1:43" ht="12" customHeight="1" x14ac:dyDescent="0.25">
      <c r="A62" s="1268" t="s">
        <v>286</v>
      </c>
      <c r="B62" s="1269"/>
      <c r="C62" s="1269"/>
      <c r="D62" s="1269"/>
      <c r="E62" s="1269"/>
      <c r="F62" s="1269"/>
      <c r="G62" s="1269"/>
      <c r="H62" s="1269"/>
      <c r="I62" s="1269"/>
      <c r="J62" s="1269"/>
      <c r="K62" s="1269"/>
      <c r="L62" s="1269"/>
      <c r="M62" s="1269"/>
      <c r="N62" s="1269"/>
      <c r="O62" s="1269"/>
      <c r="P62" s="1269"/>
      <c r="Q62" s="1269"/>
      <c r="R62" s="1269"/>
      <c r="S62" s="1269"/>
      <c r="T62" s="1269"/>
      <c r="U62" s="1269"/>
      <c r="V62" s="1269"/>
      <c r="W62" s="1269"/>
      <c r="X62" s="1269"/>
      <c r="Y62" s="1269"/>
      <c r="Z62" s="1269"/>
      <c r="AA62" s="1269"/>
      <c r="AB62" s="1269"/>
      <c r="AC62" s="1269"/>
      <c r="AD62" s="1269"/>
      <c r="AE62" s="1269"/>
      <c r="AF62" s="1269"/>
      <c r="AG62" s="1269"/>
      <c r="AH62" s="1269"/>
      <c r="AI62" s="1269"/>
      <c r="AJ62" s="1269"/>
      <c r="AK62" s="1270"/>
      <c r="AL62" s="1270"/>
      <c r="AM62" s="1270"/>
      <c r="AN62" s="1270"/>
      <c r="AO62" s="149"/>
      <c r="AP62" s="149"/>
      <c r="AQ62" s="137"/>
    </row>
    <row r="63" spans="1:43" ht="9.75" customHeight="1" x14ac:dyDescent="0.25">
      <c r="A63" s="1268"/>
      <c r="B63" s="1269"/>
      <c r="C63" s="1269"/>
      <c r="D63" s="1269"/>
      <c r="E63" s="1269"/>
      <c r="F63" s="1269"/>
      <c r="G63" s="1269"/>
      <c r="H63" s="1269"/>
      <c r="I63" s="1269"/>
      <c r="J63" s="1269"/>
      <c r="K63" s="1269"/>
      <c r="L63" s="1269"/>
      <c r="M63" s="1269"/>
      <c r="N63" s="1269"/>
      <c r="O63" s="1269"/>
      <c r="P63" s="1269"/>
      <c r="Q63" s="1269"/>
      <c r="R63" s="1269"/>
      <c r="S63" s="1269"/>
      <c r="T63" s="1269"/>
      <c r="U63" s="1269"/>
      <c r="V63" s="1269"/>
      <c r="W63" s="1269"/>
      <c r="X63" s="1269"/>
      <c r="Y63" s="1269"/>
      <c r="Z63" s="1269"/>
      <c r="AA63" s="1269"/>
      <c r="AB63" s="1269"/>
      <c r="AC63" s="1269"/>
      <c r="AD63" s="1269"/>
      <c r="AE63" s="1269"/>
      <c r="AF63" s="1269"/>
      <c r="AG63" s="1269"/>
      <c r="AH63" s="1269"/>
      <c r="AI63" s="1269"/>
      <c r="AJ63" s="1269"/>
      <c r="AK63" s="1270"/>
      <c r="AL63" s="1270"/>
      <c r="AM63" s="1270"/>
      <c r="AN63" s="1270"/>
      <c r="AO63" s="149"/>
      <c r="AP63" s="149"/>
      <c r="AQ63" s="137"/>
    </row>
    <row r="64" spans="1:43" ht="9.75" customHeight="1" x14ac:dyDescent="0.25">
      <c r="A64" s="1268"/>
      <c r="B64" s="1269"/>
      <c r="C64" s="1269"/>
      <c r="D64" s="1269"/>
      <c r="E64" s="1269"/>
      <c r="F64" s="1269"/>
      <c r="G64" s="1269"/>
      <c r="H64" s="1269"/>
      <c r="I64" s="1269"/>
      <c r="J64" s="1269"/>
      <c r="K64" s="1269"/>
      <c r="L64" s="1269"/>
      <c r="M64" s="1269"/>
      <c r="N64" s="1269"/>
      <c r="O64" s="1269"/>
      <c r="P64" s="1269"/>
      <c r="Q64" s="1269"/>
      <c r="R64" s="1269"/>
      <c r="S64" s="1269"/>
      <c r="T64" s="1269"/>
      <c r="U64" s="1269"/>
      <c r="V64" s="1269"/>
      <c r="W64" s="1269"/>
      <c r="X64" s="1269"/>
      <c r="Y64" s="1269"/>
      <c r="Z64" s="1269"/>
      <c r="AA64" s="1269"/>
      <c r="AB64" s="1269"/>
      <c r="AC64" s="1269"/>
      <c r="AD64" s="1269"/>
      <c r="AE64" s="1269"/>
      <c r="AF64" s="1269"/>
      <c r="AG64" s="1269"/>
      <c r="AH64" s="1269"/>
      <c r="AI64" s="1269"/>
      <c r="AJ64" s="1269"/>
      <c r="AK64" s="1270"/>
      <c r="AL64" s="1270"/>
      <c r="AM64" s="1270"/>
      <c r="AN64" s="1270"/>
      <c r="AO64" s="149"/>
      <c r="AP64" s="149"/>
      <c r="AQ64" s="137"/>
    </row>
    <row r="65" spans="1:43" ht="12" customHeight="1" x14ac:dyDescent="0.25">
      <c r="A65" s="1268" t="s">
        <v>285</v>
      </c>
      <c r="B65" s="1269"/>
      <c r="C65" s="1269"/>
      <c r="D65" s="1269"/>
      <c r="E65" s="1269"/>
      <c r="F65" s="1269"/>
      <c r="G65" s="1269"/>
      <c r="H65" s="1269"/>
      <c r="I65" s="1269"/>
      <c r="J65" s="1269"/>
      <c r="K65" s="1269"/>
      <c r="L65" s="1269"/>
      <c r="M65" s="1269"/>
      <c r="N65" s="1269"/>
      <c r="O65" s="1269"/>
      <c r="P65" s="1269"/>
      <c r="Q65" s="1269"/>
      <c r="R65" s="1269"/>
      <c r="S65" s="1269"/>
      <c r="T65" s="1269"/>
      <c r="U65" s="1269"/>
      <c r="V65" s="1269"/>
      <c r="W65" s="1269"/>
      <c r="X65" s="1269"/>
      <c r="Y65" s="1269"/>
      <c r="Z65" s="1269"/>
      <c r="AA65" s="1269"/>
      <c r="AB65" s="1269"/>
      <c r="AC65" s="1269"/>
      <c r="AD65" s="1269"/>
      <c r="AE65" s="1269"/>
      <c r="AF65" s="1269"/>
      <c r="AG65" s="1269"/>
      <c r="AH65" s="1269"/>
      <c r="AI65" s="1269"/>
      <c r="AJ65" s="1269"/>
      <c r="AK65" s="1270"/>
      <c r="AL65" s="1270"/>
      <c r="AM65" s="1270"/>
      <c r="AN65" s="1270"/>
      <c r="AO65" s="149"/>
      <c r="AP65" s="149"/>
      <c r="AQ65" s="137"/>
    </row>
    <row r="66" spans="1:43" ht="27.75" customHeight="1" x14ac:dyDescent="0.25">
      <c r="A66" s="1272" t="s">
        <v>284</v>
      </c>
      <c r="B66" s="1273"/>
      <c r="C66" s="1273"/>
      <c r="D66" s="1273"/>
      <c r="E66" s="1273"/>
      <c r="F66" s="1273"/>
      <c r="G66" s="1273"/>
      <c r="H66" s="1273"/>
      <c r="I66" s="1273"/>
      <c r="J66" s="1273"/>
      <c r="K66" s="1273"/>
      <c r="L66" s="1273"/>
      <c r="M66" s="1273"/>
      <c r="N66" s="1273"/>
      <c r="O66" s="1273"/>
      <c r="P66" s="1273"/>
      <c r="Q66" s="1273"/>
      <c r="R66" s="1273"/>
      <c r="S66" s="1273"/>
      <c r="T66" s="1273"/>
      <c r="U66" s="1273"/>
      <c r="V66" s="1273"/>
      <c r="W66" s="1273"/>
      <c r="X66" s="1273"/>
      <c r="Y66" s="1273"/>
      <c r="Z66" s="1273"/>
      <c r="AA66" s="1273"/>
      <c r="AB66" s="1273"/>
      <c r="AC66" s="1273"/>
      <c r="AD66" s="1273"/>
      <c r="AE66" s="1273"/>
      <c r="AF66" s="1273"/>
      <c r="AG66" s="1273"/>
      <c r="AH66" s="1273"/>
      <c r="AI66" s="1273"/>
      <c r="AJ66" s="1274"/>
      <c r="AK66" s="1275"/>
      <c r="AL66" s="1275"/>
      <c r="AM66" s="1275"/>
      <c r="AN66" s="1275"/>
      <c r="AO66" s="150"/>
      <c r="AP66" s="150"/>
      <c r="AQ66" s="143"/>
    </row>
    <row r="67" spans="1:43" ht="11.25" customHeight="1" x14ac:dyDescent="0.25">
      <c r="A67" s="1268" t="s">
        <v>276</v>
      </c>
      <c r="B67" s="1269"/>
      <c r="C67" s="1269"/>
      <c r="D67" s="1269"/>
      <c r="E67" s="1269"/>
      <c r="F67" s="1269"/>
      <c r="G67" s="1269"/>
      <c r="H67" s="1269"/>
      <c r="I67" s="1269"/>
      <c r="J67" s="1269"/>
      <c r="K67" s="1269"/>
      <c r="L67" s="1269"/>
      <c r="M67" s="1269"/>
      <c r="N67" s="1269"/>
      <c r="O67" s="1269"/>
      <c r="P67" s="1269"/>
      <c r="Q67" s="1269"/>
      <c r="R67" s="1269"/>
      <c r="S67" s="1269"/>
      <c r="T67" s="1269"/>
      <c r="U67" s="1269"/>
      <c r="V67" s="1269"/>
      <c r="W67" s="1269"/>
      <c r="X67" s="1269"/>
      <c r="Y67" s="1269"/>
      <c r="Z67" s="1269"/>
      <c r="AA67" s="1269"/>
      <c r="AB67" s="1269"/>
      <c r="AC67" s="1269"/>
      <c r="AD67" s="1269"/>
      <c r="AE67" s="1269"/>
      <c r="AF67" s="1269"/>
      <c r="AG67" s="1269"/>
      <c r="AH67" s="1269"/>
      <c r="AI67" s="1269"/>
      <c r="AJ67" s="1269"/>
      <c r="AK67" s="1270"/>
      <c r="AL67" s="1270"/>
      <c r="AM67" s="1270"/>
      <c r="AN67" s="1270"/>
      <c r="AO67" s="149"/>
      <c r="AP67" s="149"/>
      <c r="AQ67" s="137"/>
    </row>
    <row r="68" spans="1:43" ht="25.5" customHeight="1" x14ac:dyDescent="0.25">
      <c r="A68" s="1272" t="s">
        <v>277</v>
      </c>
      <c r="B68" s="1273"/>
      <c r="C68" s="1273"/>
      <c r="D68" s="1273"/>
      <c r="E68" s="1273"/>
      <c r="F68" s="1273"/>
      <c r="G68" s="1273"/>
      <c r="H68" s="1273"/>
      <c r="I68" s="1273"/>
      <c r="J68" s="1273"/>
      <c r="K68" s="1273"/>
      <c r="L68" s="1273"/>
      <c r="M68" s="1273"/>
      <c r="N68" s="1273"/>
      <c r="O68" s="1273"/>
      <c r="P68" s="1273"/>
      <c r="Q68" s="1273"/>
      <c r="R68" s="1273"/>
      <c r="S68" s="1273"/>
      <c r="T68" s="1273"/>
      <c r="U68" s="1273"/>
      <c r="V68" s="1273"/>
      <c r="W68" s="1273"/>
      <c r="X68" s="1273"/>
      <c r="Y68" s="1273"/>
      <c r="Z68" s="1273"/>
      <c r="AA68" s="1273"/>
      <c r="AB68" s="1273"/>
      <c r="AC68" s="1273"/>
      <c r="AD68" s="1273"/>
      <c r="AE68" s="1273"/>
      <c r="AF68" s="1273"/>
      <c r="AG68" s="1273"/>
      <c r="AH68" s="1273"/>
      <c r="AI68" s="1273"/>
      <c r="AJ68" s="1274"/>
      <c r="AK68" s="1275"/>
      <c r="AL68" s="1275"/>
      <c r="AM68" s="1275"/>
      <c r="AN68" s="1275"/>
      <c r="AO68" s="150"/>
      <c r="AP68" s="150"/>
      <c r="AQ68" s="143"/>
    </row>
    <row r="69" spans="1:43" ht="12" customHeight="1" x14ac:dyDescent="0.25">
      <c r="A69" s="1268" t="s">
        <v>275</v>
      </c>
      <c r="B69" s="1269"/>
      <c r="C69" s="1269"/>
      <c r="D69" s="1269"/>
      <c r="E69" s="1269"/>
      <c r="F69" s="1269"/>
      <c r="G69" s="1269"/>
      <c r="H69" s="1269"/>
      <c r="I69" s="1269"/>
      <c r="J69" s="1269"/>
      <c r="K69" s="1269"/>
      <c r="L69" s="1269"/>
      <c r="M69" s="1269"/>
      <c r="N69" s="1269"/>
      <c r="O69" s="1269"/>
      <c r="P69" s="1269"/>
      <c r="Q69" s="1269"/>
      <c r="R69" s="1269"/>
      <c r="S69" s="1269"/>
      <c r="T69" s="1269"/>
      <c r="U69" s="1269"/>
      <c r="V69" s="1269"/>
      <c r="W69" s="1269"/>
      <c r="X69" s="1269"/>
      <c r="Y69" s="1269"/>
      <c r="Z69" s="1269"/>
      <c r="AA69" s="1269"/>
      <c r="AB69" s="1269"/>
      <c r="AC69" s="1269"/>
      <c r="AD69" s="1269"/>
      <c r="AE69" s="1269"/>
      <c r="AF69" s="1269"/>
      <c r="AG69" s="1269"/>
      <c r="AH69" s="1269"/>
      <c r="AI69" s="1269"/>
      <c r="AJ69" s="1269"/>
      <c r="AK69" s="1270"/>
      <c r="AL69" s="1270"/>
      <c r="AM69" s="1270"/>
      <c r="AN69" s="1270"/>
      <c r="AO69" s="149"/>
      <c r="AP69" s="149"/>
      <c r="AQ69" s="137"/>
    </row>
    <row r="70" spans="1:43" ht="12.75" customHeight="1" x14ac:dyDescent="0.25">
      <c r="A70" s="1277" t="s">
        <v>283</v>
      </c>
      <c r="B70" s="1278"/>
      <c r="C70" s="1278"/>
      <c r="D70" s="1278"/>
      <c r="E70" s="1278"/>
      <c r="F70" s="1278"/>
      <c r="G70" s="1278"/>
      <c r="H70" s="1278"/>
      <c r="I70" s="1278"/>
      <c r="J70" s="1278"/>
      <c r="K70" s="1278"/>
      <c r="L70" s="1278"/>
      <c r="M70" s="1278"/>
      <c r="N70" s="1278"/>
      <c r="O70" s="1278"/>
      <c r="P70" s="1278"/>
      <c r="Q70" s="1278"/>
      <c r="R70" s="1278"/>
      <c r="S70" s="1278"/>
      <c r="T70" s="1278"/>
      <c r="U70" s="1278"/>
      <c r="V70" s="1278"/>
      <c r="W70" s="1278"/>
      <c r="X70" s="1278"/>
      <c r="Y70" s="1278"/>
      <c r="Z70" s="1278"/>
      <c r="AA70" s="1278"/>
      <c r="AB70" s="1278"/>
      <c r="AC70" s="1278"/>
      <c r="AD70" s="1278"/>
      <c r="AE70" s="1278"/>
      <c r="AF70" s="1278"/>
      <c r="AG70" s="1278"/>
      <c r="AH70" s="1278"/>
      <c r="AI70" s="1278"/>
      <c r="AJ70" s="1278"/>
      <c r="AK70" s="1275"/>
      <c r="AL70" s="1275"/>
      <c r="AM70" s="1275"/>
      <c r="AN70" s="1275"/>
      <c r="AO70" s="150"/>
      <c r="AP70" s="150"/>
      <c r="AQ70" s="143"/>
    </row>
    <row r="71" spans="1:43" ht="12" customHeight="1" x14ac:dyDescent="0.25">
      <c r="A71" s="1268" t="s">
        <v>274</v>
      </c>
      <c r="B71" s="1269"/>
      <c r="C71" s="1269"/>
      <c r="D71" s="1269"/>
      <c r="E71" s="1269"/>
      <c r="F71" s="1269"/>
      <c r="G71" s="1269"/>
      <c r="H71" s="1269"/>
      <c r="I71" s="1269"/>
      <c r="J71" s="1269"/>
      <c r="K71" s="1269"/>
      <c r="L71" s="1269"/>
      <c r="M71" s="1269"/>
      <c r="N71" s="1269"/>
      <c r="O71" s="1269"/>
      <c r="P71" s="1269"/>
      <c r="Q71" s="1269"/>
      <c r="R71" s="1269"/>
      <c r="S71" s="1269"/>
      <c r="T71" s="1269"/>
      <c r="U71" s="1269"/>
      <c r="V71" s="1269"/>
      <c r="W71" s="1269"/>
      <c r="X71" s="1269"/>
      <c r="Y71" s="1269"/>
      <c r="Z71" s="1269"/>
      <c r="AA71" s="1269"/>
      <c r="AB71" s="1269"/>
      <c r="AC71" s="1269"/>
      <c r="AD71" s="1269"/>
      <c r="AE71" s="1269"/>
      <c r="AF71" s="1269"/>
      <c r="AG71" s="1269"/>
      <c r="AH71" s="1269"/>
      <c r="AI71" s="1269"/>
      <c r="AJ71" s="1269"/>
      <c r="AK71" s="1270"/>
      <c r="AL71" s="1270"/>
      <c r="AM71" s="1270"/>
      <c r="AN71" s="1270"/>
      <c r="AO71" s="149"/>
      <c r="AP71" s="149"/>
      <c r="AQ71" s="137"/>
    </row>
    <row r="72" spans="1:43" ht="12.75" customHeight="1" thickBot="1" x14ac:dyDescent="0.3">
      <c r="A72" s="1279" t="s">
        <v>282</v>
      </c>
      <c r="B72" s="1280"/>
      <c r="C72" s="1280"/>
      <c r="D72" s="1280"/>
      <c r="E72" s="1280"/>
      <c r="F72" s="1280"/>
      <c r="G72" s="1280"/>
      <c r="H72" s="1280"/>
      <c r="I72" s="1280"/>
      <c r="J72" s="1280"/>
      <c r="K72" s="1280"/>
      <c r="L72" s="1280"/>
      <c r="M72" s="1280"/>
      <c r="N72" s="1280"/>
      <c r="O72" s="1280"/>
      <c r="P72" s="1280"/>
      <c r="Q72" s="1280"/>
      <c r="R72" s="1280"/>
      <c r="S72" s="1280"/>
      <c r="T72" s="1280"/>
      <c r="U72" s="1280"/>
      <c r="V72" s="1280"/>
      <c r="W72" s="1280"/>
      <c r="X72" s="1280"/>
      <c r="Y72" s="1280"/>
      <c r="Z72" s="1280"/>
      <c r="AA72" s="1280"/>
      <c r="AB72" s="1280"/>
      <c r="AC72" s="1280"/>
      <c r="AD72" s="1280"/>
      <c r="AE72" s="1280"/>
      <c r="AF72" s="1280"/>
      <c r="AG72" s="1280"/>
      <c r="AH72" s="1280"/>
      <c r="AI72" s="1280"/>
      <c r="AJ72" s="1281"/>
      <c r="AK72" s="1282"/>
      <c r="AL72" s="1282"/>
      <c r="AM72" s="1282"/>
      <c r="AN72" s="1282"/>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83" t="s">
        <v>281</v>
      </c>
      <c r="B74" s="1284"/>
      <c r="C74" s="1284"/>
      <c r="D74" s="1284"/>
      <c r="E74" s="1284"/>
      <c r="F74" s="1284"/>
      <c r="G74" s="1284"/>
      <c r="H74" s="1284"/>
      <c r="I74" s="1284"/>
      <c r="J74" s="1284"/>
      <c r="K74" s="1284"/>
      <c r="L74" s="1284"/>
      <c r="M74" s="1284"/>
      <c r="N74" s="1284"/>
      <c r="O74" s="1284"/>
      <c r="P74" s="1284"/>
      <c r="Q74" s="1284"/>
      <c r="R74" s="1284"/>
      <c r="S74" s="1284"/>
      <c r="T74" s="1284"/>
      <c r="U74" s="1284"/>
      <c r="V74" s="1284"/>
      <c r="W74" s="1284"/>
      <c r="X74" s="1284"/>
      <c r="Y74" s="1284"/>
      <c r="Z74" s="1284"/>
      <c r="AA74" s="1284"/>
      <c r="AB74" s="1284"/>
      <c r="AC74" s="1284"/>
      <c r="AD74" s="1284"/>
      <c r="AE74" s="1284"/>
      <c r="AF74" s="1284"/>
      <c r="AG74" s="1284"/>
      <c r="AH74" s="1284"/>
      <c r="AI74" s="1284"/>
      <c r="AJ74" s="1284"/>
      <c r="AK74" s="1285" t="s">
        <v>5</v>
      </c>
      <c r="AL74" s="1285"/>
      <c r="AM74" s="1285" t="s">
        <v>280</v>
      </c>
      <c r="AN74" s="1285"/>
      <c r="AO74" s="145" t="s">
        <v>279</v>
      </c>
      <c r="AP74" s="145" t="s">
        <v>278</v>
      </c>
      <c r="AQ74" s="137"/>
    </row>
    <row r="75" spans="1:43" ht="25.5" customHeight="1" x14ac:dyDescent="0.25">
      <c r="A75" s="1272" t="s">
        <v>277</v>
      </c>
      <c r="B75" s="1273"/>
      <c r="C75" s="1273"/>
      <c r="D75" s="1273"/>
      <c r="E75" s="1273"/>
      <c r="F75" s="1273"/>
      <c r="G75" s="1273"/>
      <c r="H75" s="1273"/>
      <c r="I75" s="1273"/>
      <c r="J75" s="1273"/>
      <c r="K75" s="1273"/>
      <c r="L75" s="1273"/>
      <c r="M75" s="1273"/>
      <c r="N75" s="1273"/>
      <c r="O75" s="1273"/>
      <c r="P75" s="1273"/>
      <c r="Q75" s="1273"/>
      <c r="R75" s="1273"/>
      <c r="S75" s="1273"/>
      <c r="T75" s="1273"/>
      <c r="U75" s="1273"/>
      <c r="V75" s="1273"/>
      <c r="W75" s="1273"/>
      <c r="X75" s="1273"/>
      <c r="Y75" s="1273"/>
      <c r="Z75" s="1273"/>
      <c r="AA75" s="1273"/>
      <c r="AB75" s="1273"/>
      <c r="AC75" s="1273"/>
      <c r="AD75" s="1273"/>
      <c r="AE75" s="1273"/>
      <c r="AF75" s="1273"/>
      <c r="AG75" s="1273"/>
      <c r="AH75" s="1273"/>
      <c r="AI75" s="1273"/>
      <c r="AJ75" s="1274"/>
      <c r="AK75" s="1275"/>
      <c r="AL75" s="1275"/>
      <c r="AM75" s="1276"/>
      <c r="AN75" s="1276"/>
      <c r="AO75" s="141"/>
      <c r="AP75" s="141"/>
      <c r="AQ75" s="143"/>
    </row>
    <row r="76" spans="1:43" ht="12" customHeight="1" x14ac:dyDescent="0.25">
      <c r="A76" s="1268" t="s">
        <v>276</v>
      </c>
      <c r="B76" s="1269"/>
      <c r="C76" s="1269"/>
      <c r="D76" s="1269"/>
      <c r="E76" s="1269"/>
      <c r="F76" s="1269"/>
      <c r="G76" s="1269"/>
      <c r="H76" s="1269"/>
      <c r="I76" s="1269"/>
      <c r="J76" s="1269"/>
      <c r="K76" s="1269"/>
      <c r="L76" s="1269"/>
      <c r="M76" s="1269"/>
      <c r="N76" s="1269"/>
      <c r="O76" s="1269"/>
      <c r="P76" s="1269"/>
      <c r="Q76" s="1269"/>
      <c r="R76" s="1269"/>
      <c r="S76" s="1269"/>
      <c r="T76" s="1269"/>
      <c r="U76" s="1269"/>
      <c r="V76" s="1269"/>
      <c r="W76" s="1269"/>
      <c r="X76" s="1269"/>
      <c r="Y76" s="1269"/>
      <c r="Z76" s="1269"/>
      <c r="AA76" s="1269"/>
      <c r="AB76" s="1269"/>
      <c r="AC76" s="1269"/>
      <c r="AD76" s="1269"/>
      <c r="AE76" s="1269"/>
      <c r="AF76" s="1269"/>
      <c r="AG76" s="1269"/>
      <c r="AH76" s="1269"/>
      <c r="AI76" s="1269"/>
      <c r="AJ76" s="1269"/>
      <c r="AK76" s="1270"/>
      <c r="AL76" s="1270"/>
      <c r="AM76" s="1271"/>
      <c r="AN76" s="1271"/>
      <c r="AO76" s="144"/>
      <c r="AP76" s="144"/>
      <c r="AQ76" s="137"/>
    </row>
    <row r="77" spans="1:43" ht="12" customHeight="1" x14ac:dyDescent="0.25">
      <c r="A77" s="1268" t="s">
        <v>275</v>
      </c>
      <c r="B77" s="1269"/>
      <c r="C77" s="1269"/>
      <c r="D77" s="1269"/>
      <c r="E77" s="1269"/>
      <c r="F77" s="1269"/>
      <c r="G77" s="1269"/>
      <c r="H77" s="1269"/>
      <c r="I77" s="1269"/>
      <c r="J77" s="1269"/>
      <c r="K77" s="1269"/>
      <c r="L77" s="1269"/>
      <c r="M77" s="1269"/>
      <c r="N77" s="1269"/>
      <c r="O77" s="1269"/>
      <c r="P77" s="1269"/>
      <c r="Q77" s="1269"/>
      <c r="R77" s="1269"/>
      <c r="S77" s="1269"/>
      <c r="T77" s="1269"/>
      <c r="U77" s="1269"/>
      <c r="V77" s="1269"/>
      <c r="W77" s="1269"/>
      <c r="X77" s="1269"/>
      <c r="Y77" s="1269"/>
      <c r="Z77" s="1269"/>
      <c r="AA77" s="1269"/>
      <c r="AB77" s="1269"/>
      <c r="AC77" s="1269"/>
      <c r="AD77" s="1269"/>
      <c r="AE77" s="1269"/>
      <c r="AF77" s="1269"/>
      <c r="AG77" s="1269"/>
      <c r="AH77" s="1269"/>
      <c r="AI77" s="1269"/>
      <c r="AJ77" s="1269"/>
      <c r="AK77" s="1270"/>
      <c r="AL77" s="1270"/>
      <c r="AM77" s="1271"/>
      <c r="AN77" s="1271"/>
      <c r="AO77" s="144"/>
      <c r="AP77" s="144"/>
      <c r="AQ77" s="137"/>
    </row>
    <row r="78" spans="1:43" ht="12" customHeight="1" x14ac:dyDescent="0.25">
      <c r="A78" s="1268" t="s">
        <v>274</v>
      </c>
      <c r="B78" s="1269"/>
      <c r="C78" s="1269"/>
      <c r="D78" s="1269"/>
      <c r="E78" s="1269"/>
      <c r="F78" s="1269"/>
      <c r="G78" s="1269"/>
      <c r="H78" s="1269"/>
      <c r="I78" s="1269"/>
      <c r="J78" s="1269"/>
      <c r="K78" s="1269"/>
      <c r="L78" s="1269"/>
      <c r="M78" s="1269"/>
      <c r="N78" s="1269"/>
      <c r="O78" s="1269"/>
      <c r="P78" s="1269"/>
      <c r="Q78" s="1269"/>
      <c r="R78" s="1269"/>
      <c r="S78" s="1269"/>
      <c r="T78" s="1269"/>
      <c r="U78" s="1269"/>
      <c r="V78" s="1269"/>
      <c r="W78" s="1269"/>
      <c r="X78" s="1269"/>
      <c r="Y78" s="1269"/>
      <c r="Z78" s="1269"/>
      <c r="AA78" s="1269"/>
      <c r="AB78" s="1269"/>
      <c r="AC78" s="1269"/>
      <c r="AD78" s="1269"/>
      <c r="AE78" s="1269"/>
      <c r="AF78" s="1269"/>
      <c r="AG78" s="1269"/>
      <c r="AH78" s="1269"/>
      <c r="AI78" s="1269"/>
      <c r="AJ78" s="1269"/>
      <c r="AK78" s="1270"/>
      <c r="AL78" s="1270"/>
      <c r="AM78" s="1271"/>
      <c r="AN78" s="1271"/>
      <c r="AO78" s="144"/>
      <c r="AP78" s="144"/>
      <c r="AQ78" s="137"/>
    </row>
    <row r="79" spans="1:43" ht="12" customHeight="1" x14ac:dyDescent="0.25">
      <c r="A79" s="1268" t="s">
        <v>273</v>
      </c>
      <c r="B79" s="1269"/>
      <c r="C79" s="1269"/>
      <c r="D79" s="1269"/>
      <c r="E79" s="1269"/>
      <c r="F79" s="1269"/>
      <c r="G79" s="1269"/>
      <c r="H79" s="1269"/>
      <c r="I79" s="1269"/>
      <c r="J79" s="1269"/>
      <c r="K79" s="1269"/>
      <c r="L79" s="1269"/>
      <c r="M79" s="1269"/>
      <c r="N79" s="1269"/>
      <c r="O79" s="1269"/>
      <c r="P79" s="1269"/>
      <c r="Q79" s="1269"/>
      <c r="R79" s="1269"/>
      <c r="S79" s="1269"/>
      <c r="T79" s="1269"/>
      <c r="U79" s="1269"/>
      <c r="V79" s="1269"/>
      <c r="W79" s="1269"/>
      <c r="X79" s="1269"/>
      <c r="Y79" s="1269"/>
      <c r="Z79" s="1269"/>
      <c r="AA79" s="1269"/>
      <c r="AB79" s="1269"/>
      <c r="AC79" s="1269"/>
      <c r="AD79" s="1269"/>
      <c r="AE79" s="1269"/>
      <c r="AF79" s="1269"/>
      <c r="AG79" s="1269"/>
      <c r="AH79" s="1269"/>
      <c r="AI79" s="1269"/>
      <c r="AJ79" s="1269"/>
      <c r="AK79" s="1270"/>
      <c r="AL79" s="1270"/>
      <c r="AM79" s="1271"/>
      <c r="AN79" s="1271"/>
      <c r="AO79" s="144"/>
      <c r="AP79" s="144"/>
      <c r="AQ79" s="137"/>
    </row>
    <row r="80" spans="1:43" ht="12" customHeight="1" x14ac:dyDescent="0.25">
      <c r="A80" s="1268" t="s">
        <v>272</v>
      </c>
      <c r="B80" s="1269"/>
      <c r="C80" s="1269"/>
      <c r="D80" s="1269"/>
      <c r="E80" s="1269"/>
      <c r="F80" s="1269"/>
      <c r="G80" s="1269"/>
      <c r="H80" s="1269"/>
      <c r="I80" s="1269"/>
      <c r="J80" s="1269"/>
      <c r="K80" s="1269"/>
      <c r="L80" s="1269"/>
      <c r="M80" s="1269"/>
      <c r="N80" s="1269"/>
      <c r="O80" s="1269"/>
      <c r="P80" s="1269"/>
      <c r="Q80" s="1269"/>
      <c r="R80" s="1269"/>
      <c r="S80" s="1269"/>
      <c r="T80" s="1269"/>
      <c r="U80" s="1269"/>
      <c r="V80" s="1269"/>
      <c r="W80" s="1269"/>
      <c r="X80" s="1269"/>
      <c r="Y80" s="1269"/>
      <c r="Z80" s="1269"/>
      <c r="AA80" s="1269"/>
      <c r="AB80" s="1269"/>
      <c r="AC80" s="1269"/>
      <c r="AD80" s="1269"/>
      <c r="AE80" s="1269"/>
      <c r="AF80" s="1269"/>
      <c r="AG80" s="1269"/>
      <c r="AH80" s="1269"/>
      <c r="AI80" s="1269"/>
      <c r="AJ80" s="1269"/>
      <c r="AK80" s="1270"/>
      <c r="AL80" s="1270"/>
      <c r="AM80" s="1271"/>
      <c r="AN80" s="1271"/>
      <c r="AO80" s="144"/>
      <c r="AP80" s="144"/>
      <c r="AQ80" s="137"/>
    </row>
    <row r="81" spans="1:45" ht="12.75" customHeight="1" x14ac:dyDescent="0.25">
      <c r="A81" s="1268" t="s">
        <v>271</v>
      </c>
      <c r="B81" s="1269"/>
      <c r="C81" s="1269"/>
      <c r="D81" s="1269"/>
      <c r="E81" s="1269"/>
      <c r="F81" s="1269"/>
      <c r="G81" s="1269"/>
      <c r="H81" s="1269"/>
      <c r="I81" s="1269"/>
      <c r="J81" s="1269"/>
      <c r="K81" s="1269"/>
      <c r="L81" s="1269"/>
      <c r="M81" s="1269"/>
      <c r="N81" s="1269"/>
      <c r="O81" s="1269"/>
      <c r="P81" s="1269"/>
      <c r="Q81" s="1269"/>
      <c r="R81" s="1269"/>
      <c r="S81" s="1269"/>
      <c r="T81" s="1269"/>
      <c r="U81" s="1269"/>
      <c r="V81" s="1269"/>
      <c r="W81" s="1269"/>
      <c r="X81" s="1269"/>
      <c r="Y81" s="1269"/>
      <c r="Z81" s="1269"/>
      <c r="AA81" s="1269"/>
      <c r="AB81" s="1269"/>
      <c r="AC81" s="1269"/>
      <c r="AD81" s="1269"/>
      <c r="AE81" s="1269"/>
      <c r="AF81" s="1269"/>
      <c r="AG81" s="1269"/>
      <c r="AH81" s="1269"/>
      <c r="AI81" s="1269"/>
      <c r="AJ81" s="1269"/>
      <c r="AK81" s="1270"/>
      <c r="AL81" s="1270"/>
      <c r="AM81" s="1271"/>
      <c r="AN81" s="1271"/>
      <c r="AO81" s="144"/>
      <c r="AP81" s="144"/>
      <c r="AQ81" s="137"/>
    </row>
    <row r="82" spans="1:45" ht="12.75" customHeight="1" x14ac:dyDescent="0.25">
      <c r="A82" s="1268" t="s">
        <v>270</v>
      </c>
      <c r="B82" s="1269"/>
      <c r="C82" s="1269"/>
      <c r="D82" s="1269"/>
      <c r="E82" s="1269"/>
      <c r="F82" s="1269"/>
      <c r="G82" s="1269"/>
      <c r="H82" s="1269"/>
      <c r="I82" s="1269"/>
      <c r="J82" s="1269"/>
      <c r="K82" s="1269"/>
      <c r="L82" s="1269"/>
      <c r="M82" s="1269"/>
      <c r="N82" s="1269"/>
      <c r="O82" s="1269"/>
      <c r="P82" s="1269"/>
      <c r="Q82" s="1269"/>
      <c r="R82" s="1269"/>
      <c r="S82" s="1269"/>
      <c r="T82" s="1269"/>
      <c r="U82" s="1269"/>
      <c r="V82" s="1269"/>
      <c r="W82" s="1269"/>
      <c r="X82" s="1269"/>
      <c r="Y82" s="1269"/>
      <c r="Z82" s="1269"/>
      <c r="AA82" s="1269"/>
      <c r="AB82" s="1269"/>
      <c r="AC82" s="1269"/>
      <c r="AD82" s="1269"/>
      <c r="AE82" s="1269"/>
      <c r="AF82" s="1269"/>
      <c r="AG82" s="1269"/>
      <c r="AH82" s="1269"/>
      <c r="AI82" s="1269"/>
      <c r="AJ82" s="1269"/>
      <c r="AK82" s="1270"/>
      <c r="AL82" s="1270"/>
      <c r="AM82" s="1271"/>
      <c r="AN82" s="1271"/>
      <c r="AO82" s="144"/>
      <c r="AP82" s="144"/>
      <c r="AQ82" s="137"/>
    </row>
    <row r="83" spans="1:45" ht="12" customHeight="1" x14ac:dyDescent="0.25">
      <c r="A83" s="1277" t="s">
        <v>269</v>
      </c>
      <c r="B83" s="1278"/>
      <c r="C83" s="1278"/>
      <c r="D83" s="1278"/>
      <c r="E83" s="1278"/>
      <c r="F83" s="1278"/>
      <c r="G83" s="1278"/>
      <c r="H83" s="1278"/>
      <c r="I83" s="1278"/>
      <c r="J83" s="1278"/>
      <c r="K83" s="1278"/>
      <c r="L83" s="1278"/>
      <c r="M83" s="1278"/>
      <c r="N83" s="1278"/>
      <c r="O83" s="1278"/>
      <c r="P83" s="1278"/>
      <c r="Q83" s="1278"/>
      <c r="R83" s="1278"/>
      <c r="S83" s="1278"/>
      <c r="T83" s="1278"/>
      <c r="U83" s="1278"/>
      <c r="V83" s="1278"/>
      <c r="W83" s="1278"/>
      <c r="X83" s="1278"/>
      <c r="Y83" s="1278"/>
      <c r="Z83" s="1278"/>
      <c r="AA83" s="1278"/>
      <c r="AB83" s="1278"/>
      <c r="AC83" s="1278"/>
      <c r="AD83" s="1278"/>
      <c r="AE83" s="1278"/>
      <c r="AF83" s="1278"/>
      <c r="AG83" s="1278"/>
      <c r="AH83" s="1278"/>
      <c r="AI83" s="1278"/>
      <c r="AJ83" s="1278"/>
      <c r="AK83" s="1275"/>
      <c r="AL83" s="1275"/>
      <c r="AM83" s="1276"/>
      <c r="AN83" s="1276"/>
      <c r="AO83" s="141"/>
      <c r="AP83" s="141"/>
      <c r="AQ83" s="143"/>
    </row>
    <row r="84" spans="1:45" ht="12" customHeight="1" x14ac:dyDescent="0.25">
      <c r="A84" s="1277" t="s">
        <v>268</v>
      </c>
      <c r="B84" s="1278"/>
      <c r="C84" s="1278"/>
      <c r="D84" s="1278"/>
      <c r="E84" s="1278"/>
      <c r="F84" s="1278"/>
      <c r="G84" s="1278"/>
      <c r="H84" s="1278"/>
      <c r="I84" s="1278"/>
      <c r="J84" s="1278"/>
      <c r="K84" s="1278"/>
      <c r="L84" s="1278"/>
      <c r="M84" s="1278"/>
      <c r="N84" s="1278"/>
      <c r="O84" s="1278"/>
      <c r="P84" s="1278"/>
      <c r="Q84" s="1278"/>
      <c r="R84" s="1278"/>
      <c r="S84" s="1278"/>
      <c r="T84" s="1278"/>
      <c r="U84" s="1278"/>
      <c r="V84" s="1278"/>
      <c r="W84" s="1278"/>
      <c r="X84" s="1278"/>
      <c r="Y84" s="1278"/>
      <c r="Z84" s="1278"/>
      <c r="AA84" s="1278"/>
      <c r="AB84" s="1278"/>
      <c r="AC84" s="1278"/>
      <c r="AD84" s="1278"/>
      <c r="AE84" s="1278"/>
      <c r="AF84" s="1278"/>
      <c r="AG84" s="1278"/>
      <c r="AH84" s="1278"/>
      <c r="AI84" s="1278"/>
      <c r="AJ84" s="1278"/>
      <c r="AK84" s="1275"/>
      <c r="AL84" s="1275"/>
      <c r="AM84" s="1276"/>
      <c r="AN84" s="1276"/>
      <c r="AO84" s="141"/>
      <c r="AP84" s="141"/>
      <c r="AQ84" s="143"/>
    </row>
    <row r="85" spans="1:45" ht="12" customHeight="1" x14ac:dyDescent="0.25">
      <c r="A85" s="1268" t="s">
        <v>267</v>
      </c>
      <c r="B85" s="1269"/>
      <c r="C85" s="1269"/>
      <c r="D85" s="1269"/>
      <c r="E85" s="1269"/>
      <c r="F85" s="1269"/>
      <c r="G85" s="1269"/>
      <c r="H85" s="1269"/>
      <c r="I85" s="1269"/>
      <c r="J85" s="1269"/>
      <c r="K85" s="1269"/>
      <c r="L85" s="1269"/>
      <c r="M85" s="1269"/>
      <c r="N85" s="1269"/>
      <c r="O85" s="1269"/>
      <c r="P85" s="1269"/>
      <c r="Q85" s="1269"/>
      <c r="R85" s="1269"/>
      <c r="S85" s="1269"/>
      <c r="T85" s="1269"/>
      <c r="U85" s="1269"/>
      <c r="V85" s="1269"/>
      <c r="W85" s="1269"/>
      <c r="X85" s="1269"/>
      <c r="Y85" s="1269"/>
      <c r="Z85" s="1269"/>
      <c r="AA85" s="1269"/>
      <c r="AB85" s="1269"/>
      <c r="AC85" s="1269"/>
      <c r="AD85" s="1269"/>
      <c r="AE85" s="1269"/>
      <c r="AF85" s="1269"/>
      <c r="AG85" s="1269"/>
      <c r="AH85" s="1269"/>
      <c r="AI85" s="1269"/>
      <c r="AJ85" s="1269"/>
      <c r="AK85" s="1270"/>
      <c r="AL85" s="1270"/>
      <c r="AM85" s="1271"/>
      <c r="AN85" s="1271"/>
      <c r="AO85" s="144"/>
      <c r="AP85" s="144"/>
      <c r="AQ85" s="131"/>
    </row>
    <row r="86" spans="1:45" ht="27.75" customHeight="1" x14ac:dyDescent="0.25">
      <c r="A86" s="1272" t="s">
        <v>266</v>
      </c>
      <c r="B86" s="1273"/>
      <c r="C86" s="1273"/>
      <c r="D86" s="1273"/>
      <c r="E86" s="1273"/>
      <c r="F86" s="1273"/>
      <c r="G86" s="1273"/>
      <c r="H86" s="1273"/>
      <c r="I86" s="1273"/>
      <c r="J86" s="1273"/>
      <c r="K86" s="1273"/>
      <c r="L86" s="1273"/>
      <c r="M86" s="1273"/>
      <c r="N86" s="1273"/>
      <c r="O86" s="1273"/>
      <c r="P86" s="1273"/>
      <c r="Q86" s="1273"/>
      <c r="R86" s="1273"/>
      <c r="S86" s="1273"/>
      <c r="T86" s="1273"/>
      <c r="U86" s="1273"/>
      <c r="V86" s="1273"/>
      <c r="W86" s="1273"/>
      <c r="X86" s="1273"/>
      <c r="Y86" s="1273"/>
      <c r="Z86" s="1273"/>
      <c r="AA86" s="1273"/>
      <c r="AB86" s="1273"/>
      <c r="AC86" s="1273"/>
      <c r="AD86" s="1273"/>
      <c r="AE86" s="1273"/>
      <c r="AF86" s="1273"/>
      <c r="AG86" s="1273"/>
      <c r="AH86" s="1273"/>
      <c r="AI86" s="1273"/>
      <c r="AJ86" s="1274"/>
      <c r="AK86" s="1275"/>
      <c r="AL86" s="1275"/>
      <c r="AM86" s="1276"/>
      <c r="AN86" s="1276"/>
      <c r="AO86" s="141"/>
      <c r="AP86" s="141"/>
      <c r="AQ86" s="143"/>
    </row>
    <row r="87" spans="1:45" x14ac:dyDescent="0.25">
      <c r="A87" s="1272" t="s">
        <v>265</v>
      </c>
      <c r="B87" s="1273"/>
      <c r="C87" s="1273"/>
      <c r="D87" s="1273"/>
      <c r="E87" s="1273"/>
      <c r="F87" s="1273"/>
      <c r="G87" s="1273"/>
      <c r="H87" s="1273"/>
      <c r="I87" s="1273"/>
      <c r="J87" s="1273"/>
      <c r="K87" s="1273"/>
      <c r="L87" s="1273"/>
      <c r="M87" s="1273"/>
      <c r="N87" s="1273"/>
      <c r="O87" s="1273"/>
      <c r="P87" s="1273"/>
      <c r="Q87" s="1273"/>
      <c r="R87" s="1273"/>
      <c r="S87" s="1273"/>
      <c r="T87" s="1273"/>
      <c r="U87" s="1273"/>
      <c r="V87" s="1273"/>
      <c r="W87" s="1273"/>
      <c r="X87" s="1273"/>
      <c r="Y87" s="1273"/>
      <c r="Z87" s="1273"/>
      <c r="AA87" s="1273"/>
      <c r="AB87" s="1273"/>
      <c r="AC87" s="1273"/>
      <c r="AD87" s="1273"/>
      <c r="AE87" s="1273"/>
      <c r="AF87" s="1273"/>
      <c r="AG87" s="1273"/>
      <c r="AH87" s="1273"/>
      <c r="AI87" s="1273"/>
      <c r="AJ87" s="1274"/>
      <c r="AK87" s="1275"/>
      <c r="AL87" s="1275"/>
      <c r="AM87" s="1276"/>
      <c r="AN87" s="1276"/>
      <c r="AO87" s="141"/>
      <c r="AP87" s="141"/>
      <c r="AQ87" s="143"/>
    </row>
    <row r="88" spans="1:45" ht="14.25" customHeight="1" x14ac:dyDescent="0.25">
      <c r="A88" s="1261" t="s">
        <v>264</v>
      </c>
      <c r="B88" s="1262"/>
      <c r="C88" s="1262"/>
      <c r="D88" s="1263"/>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64"/>
      <c r="AL88" s="1265"/>
      <c r="AM88" s="1266"/>
      <c r="AN88" s="1267"/>
      <c r="AO88" s="141"/>
      <c r="AP88" s="141"/>
      <c r="AQ88" s="143"/>
    </row>
    <row r="89" spans="1:45" x14ac:dyDescent="0.25">
      <c r="A89" s="1261" t="s">
        <v>263</v>
      </c>
      <c r="B89" s="1262"/>
      <c r="C89" s="1262"/>
      <c r="D89" s="1263"/>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64"/>
      <c r="AL89" s="1265"/>
      <c r="AM89" s="1266"/>
      <c r="AN89" s="1267"/>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57"/>
      <c r="AL90" s="1258"/>
      <c r="AM90" s="1259"/>
      <c r="AN90" s="1260"/>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54" t="s">
        <v>327</v>
      </c>
      <c r="B5" s="1154"/>
      <c r="C5" s="1154"/>
      <c r="D5" s="1154"/>
      <c r="E5" s="1154"/>
      <c r="F5" s="1154"/>
      <c r="G5" s="1154"/>
      <c r="H5" s="1154"/>
      <c r="I5" s="1154"/>
      <c r="J5" s="1154"/>
      <c r="K5" s="1154"/>
      <c r="L5" s="1154"/>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58" t="s">
        <v>11</v>
      </c>
      <c r="B7" s="1158"/>
      <c r="C7" s="1158"/>
      <c r="D7" s="1158"/>
      <c r="E7" s="1158"/>
      <c r="F7" s="1158"/>
      <c r="G7" s="1158"/>
      <c r="H7" s="1158"/>
      <c r="I7" s="1158"/>
      <c r="J7" s="1158"/>
      <c r="K7" s="1158"/>
      <c r="L7" s="1158"/>
    </row>
    <row r="8" spans="1:44" ht="18.75" x14ac:dyDescent="0.25">
      <c r="A8" s="1158"/>
      <c r="B8" s="1158"/>
      <c r="C8" s="1158"/>
      <c r="D8" s="1158"/>
      <c r="E8" s="1158"/>
      <c r="F8" s="1158"/>
      <c r="G8" s="1158"/>
      <c r="H8" s="1158"/>
      <c r="I8" s="1158"/>
      <c r="J8" s="1158"/>
      <c r="K8" s="1158"/>
      <c r="L8" s="1158"/>
    </row>
    <row r="9" spans="1:44" x14ac:dyDescent="0.25">
      <c r="A9" s="1253" t="s">
        <v>8</v>
      </c>
      <c r="B9" s="1253"/>
      <c r="C9" s="1253"/>
      <c r="D9" s="1253"/>
      <c r="E9" s="1253"/>
      <c r="F9" s="1253"/>
      <c r="G9" s="1253"/>
      <c r="H9" s="1253"/>
      <c r="I9" s="1253"/>
      <c r="J9" s="1253"/>
      <c r="K9" s="1253"/>
      <c r="L9" s="1253"/>
    </row>
    <row r="10" spans="1:44" x14ac:dyDescent="0.25">
      <c r="A10" s="1155" t="s">
        <v>10</v>
      </c>
      <c r="B10" s="1155"/>
      <c r="C10" s="1155"/>
      <c r="D10" s="1155"/>
      <c r="E10" s="1155"/>
      <c r="F10" s="1155"/>
      <c r="G10" s="1155"/>
      <c r="H10" s="1155"/>
      <c r="I10" s="1155"/>
      <c r="J10" s="1155"/>
      <c r="K10" s="1155"/>
      <c r="L10" s="1155"/>
    </row>
    <row r="11" spans="1:44" ht="18.75" x14ac:dyDescent="0.25">
      <c r="A11" s="1158"/>
      <c r="B11" s="1158"/>
      <c r="C11" s="1158"/>
      <c r="D11" s="1158"/>
      <c r="E11" s="1158"/>
      <c r="F11" s="1158"/>
      <c r="G11" s="1158"/>
      <c r="H11" s="1158"/>
      <c r="I11" s="1158"/>
      <c r="J11" s="1158"/>
      <c r="K11" s="1158"/>
      <c r="L11" s="1158"/>
    </row>
    <row r="12" spans="1:44" x14ac:dyDescent="0.25">
      <c r="A12" s="1253" t="s">
        <v>8</v>
      </c>
      <c r="B12" s="1253"/>
      <c r="C12" s="1253"/>
      <c r="D12" s="1253"/>
      <c r="E12" s="1253"/>
      <c r="F12" s="1253"/>
      <c r="G12" s="1253"/>
      <c r="H12" s="1253"/>
      <c r="I12" s="1253"/>
      <c r="J12" s="1253"/>
      <c r="K12" s="1253"/>
      <c r="L12" s="1253"/>
    </row>
    <row r="13" spans="1:44" x14ac:dyDescent="0.25">
      <c r="A13" s="1155" t="s">
        <v>9</v>
      </c>
      <c r="B13" s="1155"/>
      <c r="C13" s="1155"/>
      <c r="D13" s="1155"/>
      <c r="E13" s="1155"/>
      <c r="F13" s="1155"/>
      <c r="G13" s="1155"/>
      <c r="H13" s="1155"/>
      <c r="I13" s="1155"/>
      <c r="J13" s="1155"/>
      <c r="K13" s="1155"/>
      <c r="L13" s="1155"/>
    </row>
    <row r="14" spans="1:44" ht="18.75" x14ac:dyDescent="0.25">
      <c r="A14" s="1167"/>
      <c r="B14" s="1167"/>
      <c r="C14" s="1167"/>
      <c r="D14" s="1167"/>
      <c r="E14" s="1167"/>
      <c r="F14" s="1167"/>
      <c r="G14" s="1167"/>
      <c r="H14" s="1167"/>
      <c r="I14" s="1167"/>
      <c r="J14" s="1167"/>
      <c r="K14" s="1167"/>
      <c r="L14" s="1167"/>
    </row>
    <row r="15" spans="1:44" x14ac:dyDescent="0.25">
      <c r="A15" s="1253" t="s">
        <v>8</v>
      </c>
      <c r="B15" s="1253"/>
      <c r="C15" s="1253"/>
      <c r="D15" s="1253"/>
      <c r="E15" s="1253"/>
      <c r="F15" s="1253"/>
      <c r="G15" s="1253"/>
      <c r="H15" s="1253"/>
      <c r="I15" s="1253"/>
      <c r="J15" s="1253"/>
      <c r="K15" s="1253"/>
      <c r="L15" s="1253"/>
    </row>
    <row r="16" spans="1:44" x14ac:dyDescent="0.25">
      <c r="A16" s="1155" t="s">
        <v>7</v>
      </c>
      <c r="B16" s="1155"/>
      <c r="C16" s="1155"/>
      <c r="D16" s="1155"/>
      <c r="E16" s="1155"/>
      <c r="F16" s="1155"/>
      <c r="G16" s="1155"/>
      <c r="H16" s="1155"/>
      <c r="I16" s="1155"/>
      <c r="J16" s="1155"/>
      <c r="K16" s="1155"/>
      <c r="L16" s="1155"/>
    </row>
    <row r="17" spans="1:12" ht="15.75" customHeight="1" x14ac:dyDescent="0.25">
      <c r="L17" s="110"/>
    </row>
    <row r="18" spans="1:12" x14ac:dyDescent="0.25">
      <c r="K18" s="109"/>
    </row>
    <row r="19" spans="1:12" ht="15.75" customHeight="1" x14ac:dyDescent="0.25">
      <c r="A19" s="1334" t="s">
        <v>457</v>
      </c>
      <c r="B19" s="1334"/>
      <c r="C19" s="1334"/>
      <c r="D19" s="1334"/>
      <c r="E19" s="1334"/>
      <c r="F19" s="1334"/>
      <c r="G19" s="1334"/>
      <c r="H19" s="1334"/>
      <c r="I19" s="1334"/>
      <c r="J19" s="1334"/>
      <c r="K19" s="1334"/>
      <c r="L19" s="1334"/>
    </row>
    <row r="20" spans="1:12" x14ac:dyDescent="0.25">
      <c r="A20" s="72"/>
      <c r="B20" s="72"/>
      <c r="C20" s="108"/>
      <c r="D20" s="108"/>
      <c r="E20" s="108"/>
      <c r="F20" s="108"/>
      <c r="G20" s="108"/>
      <c r="H20" s="108"/>
      <c r="I20" s="108"/>
      <c r="J20" s="108"/>
      <c r="K20" s="108"/>
      <c r="L20" s="108"/>
    </row>
    <row r="21" spans="1:12" ht="28.5" customHeight="1" x14ac:dyDescent="0.25">
      <c r="A21" s="1324" t="s">
        <v>236</v>
      </c>
      <c r="B21" s="1324" t="s">
        <v>235</v>
      </c>
      <c r="C21" s="1330" t="s">
        <v>389</v>
      </c>
      <c r="D21" s="1330"/>
      <c r="E21" s="1330"/>
      <c r="F21" s="1330"/>
      <c r="G21" s="1330"/>
      <c r="H21" s="1330"/>
      <c r="I21" s="1325" t="s">
        <v>234</v>
      </c>
      <c r="J21" s="1327" t="s">
        <v>391</v>
      </c>
      <c r="K21" s="1324" t="s">
        <v>233</v>
      </c>
      <c r="L21" s="1326" t="s">
        <v>390</v>
      </c>
    </row>
    <row r="22" spans="1:12" ht="58.5" customHeight="1" x14ac:dyDescent="0.25">
      <c r="A22" s="1324"/>
      <c r="B22" s="1324"/>
      <c r="C22" s="1331" t="s">
        <v>3</v>
      </c>
      <c r="D22" s="1331"/>
      <c r="E22" s="193"/>
      <c r="F22" s="194"/>
      <c r="G22" s="1332" t="s">
        <v>2</v>
      </c>
      <c r="H22" s="1333"/>
      <c r="I22" s="1325"/>
      <c r="J22" s="1328"/>
      <c r="K22" s="1324"/>
      <c r="L22" s="1326"/>
    </row>
    <row r="23" spans="1:12" ht="47.25" x14ac:dyDescent="0.25">
      <c r="A23" s="1324"/>
      <c r="B23" s="1324"/>
      <c r="C23" s="107" t="s">
        <v>232</v>
      </c>
      <c r="D23" s="107" t="s">
        <v>231</v>
      </c>
      <c r="E23" s="107" t="s">
        <v>232</v>
      </c>
      <c r="F23" s="107" t="s">
        <v>231</v>
      </c>
      <c r="G23" s="107" t="s">
        <v>232</v>
      </c>
      <c r="H23" s="107" t="s">
        <v>231</v>
      </c>
      <c r="I23" s="1325"/>
      <c r="J23" s="1329"/>
      <c r="K23" s="1324"/>
      <c r="L23" s="1326"/>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129" t="s">
        <v>790</v>
      </c>
      <c r="Y1" s="1129"/>
      <c r="Z1" s="1129"/>
      <c r="AA1" s="1129"/>
    </row>
    <row r="2" spans="1:75" ht="70.5" customHeight="1" x14ac:dyDescent="0.25">
      <c r="H2" s="497"/>
      <c r="I2" s="526"/>
      <c r="X2" s="1130" t="s">
        <v>494</v>
      </c>
      <c r="Y2" s="1130"/>
      <c r="Z2" s="1130"/>
      <c r="AA2" s="1130"/>
    </row>
    <row r="3" spans="1:75" x14ac:dyDescent="0.25">
      <c r="H3" s="457"/>
      <c r="I3" s="527"/>
      <c r="X3" s="455" t="s">
        <v>791</v>
      </c>
    </row>
    <row r="4" spans="1:75" x14ac:dyDescent="0.25">
      <c r="A4" s="1131" t="s">
        <v>762</v>
      </c>
      <c r="B4" s="1131"/>
      <c r="C4" s="1131"/>
      <c r="D4" s="1131"/>
      <c r="E4" s="1131"/>
      <c r="F4" s="1131"/>
      <c r="G4" s="1131"/>
      <c r="H4" s="1131"/>
      <c r="I4" s="1131"/>
      <c r="J4" s="1131"/>
      <c r="K4" s="1131"/>
      <c r="L4" s="1131"/>
      <c r="M4" s="1131"/>
      <c r="N4" s="1131"/>
      <c r="O4" s="1131"/>
      <c r="P4" s="1131"/>
      <c r="Q4" s="1131"/>
      <c r="R4" s="1131"/>
      <c r="S4" s="1131"/>
      <c r="T4" s="1131"/>
      <c r="U4" s="1131"/>
      <c r="V4" s="1131"/>
      <c r="W4" s="1131"/>
      <c r="X4" s="1131"/>
      <c r="Y4" s="1131"/>
      <c r="Z4" s="1131"/>
      <c r="AA4" s="1131"/>
    </row>
    <row r="5" spans="1:75" x14ac:dyDescent="0.25">
      <c r="A5" s="1132" t="s">
        <v>792</v>
      </c>
      <c r="B5" s="1132"/>
      <c r="C5" s="1132"/>
      <c r="D5" s="1132"/>
      <c r="E5" s="1132"/>
      <c r="F5" s="1132"/>
      <c r="G5" s="1132"/>
      <c r="H5" s="1132"/>
      <c r="I5" s="1132"/>
      <c r="J5" s="1132"/>
      <c r="K5" s="1132"/>
      <c r="L5" s="1132"/>
      <c r="M5" s="1132"/>
      <c r="N5" s="1132"/>
      <c r="O5" s="1132"/>
      <c r="P5" s="1132"/>
      <c r="Q5" s="1132"/>
      <c r="R5" s="1132"/>
      <c r="S5" s="1132"/>
      <c r="T5" s="1132"/>
      <c r="U5" s="1132"/>
      <c r="V5" s="1132"/>
      <c r="W5" s="1132"/>
      <c r="X5" s="1132"/>
      <c r="Y5" s="1132"/>
      <c r="Z5" s="1132"/>
      <c r="AA5" s="1132"/>
    </row>
    <row r="7" spans="1:75" ht="21.75" customHeight="1" x14ac:dyDescent="0.25">
      <c r="A7" s="458"/>
      <c r="B7" s="459"/>
      <c r="C7" s="458"/>
      <c r="D7" s="1133" t="s">
        <v>497</v>
      </c>
      <c r="E7" s="1133"/>
      <c r="F7" s="1133"/>
      <c r="G7" s="1133"/>
      <c r="H7" s="1134" t="s">
        <v>498</v>
      </c>
      <c r="I7" s="1134"/>
      <c r="J7" s="1134"/>
      <c r="K7" s="1134"/>
      <c r="L7" s="1134"/>
      <c r="M7" s="1134"/>
      <c r="N7" s="1134"/>
      <c r="O7" s="1134"/>
      <c r="P7" s="1134"/>
      <c r="Q7" s="1134"/>
      <c r="R7" s="1134"/>
      <c r="U7" s="459"/>
      <c r="V7" s="459"/>
      <c r="W7" s="459"/>
      <c r="X7" s="459"/>
      <c r="Y7" s="459"/>
      <c r="Z7" s="459"/>
      <c r="AA7" s="459"/>
    </row>
    <row r="8" spans="1:75" ht="15.75" customHeight="1" x14ac:dyDescent="0.25">
      <c r="A8" s="460"/>
      <c r="B8" s="461"/>
      <c r="C8" s="460"/>
      <c r="D8" s="461"/>
      <c r="E8" s="461"/>
      <c r="F8" s="461"/>
      <c r="G8" s="461"/>
      <c r="H8" s="461"/>
      <c r="I8" s="1135" t="s">
        <v>500</v>
      </c>
      <c r="J8" s="1135"/>
      <c r="K8" s="1135"/>
      <c r="L8" s="1135"/>
      <c r="M8" s="1135"/>
      <c r="N8" s="1135"/>
      <c r="O8" s="1135"/>
      <c r="P8" s="498"/>
      <c r="Q8" s="461"/>
      <c r="U8" s="461"/>
      <c r="V8" s="461"/>
      <c r="W8" s="461"/>
      <c r="X8" s="461"/>
      <c r="Y8" s="461"/>
      <c r="Z8" s="461"/>
      <c r="AA8" s="461"/>
    </row>
    <row r="10" spans="1:75" x14ac:dyDescent="0.25">
      <c r="A10" s="1136" t="s">
        <v>483</v>
      </c>
      <c r="B10" s="1136"/>
      <c r="C10" s="1136"/>
      <c r="D10" s="1136"/>
      <c r="E10" s="1136"/>
      <c r="F10" s="1136"/>
      <c r="G10" s="1136"/>
      <c r="H10" s="1136"/>
      <c r="I10" s="1136"/>
      <c r="J10" s="1136"/>
      <c r="K10" s="1136"/>
      <c r="L10" s="1136"/>
      <c r="M10" s="1136"/>
      <c r="N10" s="1136"/>
      <c r="O10" s="1136"/>
      <c r="P10" s="1136"/>
      <c r="Q10" s="1136"/>
      <c r="R10" s="1136"/>
      <c r="S10" s="1136"/>
      <c r="T10" s="1136"/>
      <c r="U10" s="1136"/>
      <c r="V10" s="1136"/>
      <c r="W10" s="1136"/>
      <c r="X10" s="1136"/>
      <c r="Y10" s="1136"/>
      <c r="Z10" s="1136"/>
      <c r="AA10" s="1136"/>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37" t="s">
        <v>501</v>
      </c>
      <c r="B12" s="1137"/>
      <c r="C12" s="1137"/>
      <c r="D12" s="1137"/>
      <c r="E12" s="1137"/>
      <c r="F12" s="1137"/>
      <c r="G12" s="1137"/>
      <c r="H12" s="1138" t="s">
        <v>502</v>
      </c>
      <c r="I12" s="1138"/>
      <c r="J12" s="1138"/>
      <c r="K12" s="1138"/>
      <c r="L12" s="1138"/>
      <c r="M12" s="1138"/>
      <c r="N12" s="1138"/>
      <c r="O12" s="1138"/>
      <c r="P12" s="1138"/>
      <c r="Q12" s="1138"/>
      <c r="R12" s="1138"/>
      <c r="S12" s="1138"/>
      <c r="T12" s="1138"/>
      <c r="U12" s="1138"/>
      <c r="V12" s="1138"/>
      <c r="W12" s="1138"/>
      <c r="X12" s="1138"/>
      <c r="Y12" s="1138"/>
      <c r="Z12" s="1138"/>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39" t="s">
        <v>503</v>
      </c>
      <c r="I13" s="1139"/>
      <c r="J13" s="1139"/>
      <c r="K13" s="1139"/>
      <c r="L13" s="1139"/>
      <c r="M13" s="1139"/>
      <c r="N13" s="1139"/>
      <c r="O13" s="1139"/>
      <c r="P13" s="1139"/>
      <c r="Q13" s="1139"/>
      <c r="R13" s="1139"/>
      <c r="S13" s="1139"/>
      <c r="T13" s="1139"/>
      <c r="U13" s="1139"/>
      <c r="V13" s="1139"/>
      <c r="W13" s="1139"/>
      <c r="X13" s="1139"/>
      <c r="Y13" s="1139"/>
      <c r="Z13" s="1139"/>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128"/>
      <c r="B14" s="1128"/>
      <c r="C14" s="1128"/>
      <c r="D14" s="1128"/>
      <c r="E14" s="1128"/>
      <c r="F14" s="1128"/>
      <c r="G14" s="1128"/>
      <c r="H14" s="1128"/>
      <c r="I14" s="1128"/>
      <c r="J14" s="1128"/>
      <c r="K14" s="1128"/>
      <c r="L14" s="1128"/>
      <c r="M14" s="1128"/>
      <c r="N14" s="1128"/>
      <c r="O14" s="1128"/>
      <c r="P14" s="1128"/>
      <c r="Q14" s="1128"/>
      <c r="R14" s="1128"/>
      <c r="S14" s="1128"/>
      <c r="T14" s="1128"/>
      <c r="U14" s="1128"/>
      <c r="V14" s="1128"/>
      <c r="W14" s="1128"/>
      <c r="X14" s="1128"/>
      <c r="Y14" s="1128"/>
      <c r="Z14" s="1128"/>
      <c r="AA14" s="1128"/>
      <c r="AB14" s="463"/>
      <c r="AC14" s="463"/>
      <c r="AD14" s="463"/>
      <c r="AE14" s="463"/>
      <c r="AF14" s="463"/>
      <c r="AG14" s="463"/>
      <c r="AH14" s="463"/>
      <c r="AI14" s="463"/>
      <c r="AJ14" s="463"/>
      <c r="AK14" s="463"/>
      <c r="AL14" s="463"/>
      <c r="AM14" s="463"/>
      <c r="AN14" s="463"/>
    </row>
    <row r="15" spans="1:75" s="459" customFormat="1" x14ac:dyDescent="0.25">
      <c r="A15" s="1124" t="s">
        <v>504</v>
      </c>
      <c r="B15" s="1124" t="s">
        <v>505</v>
      </c>
      <c r="C15" s="1124" t="s">
        <v>763</v>
      </c>
      <c r="D15" s="1124" t="s">
        <v>764</v>
      </c>
      <c r="E15" s="1124"/>
      <c r="F15" s="1124"/>
      <c r="G15" s="1124"/>
      <c r="H15" s="1124"/>
      <c r="I15" s="1124"/>
      <c r="J15" s="1124"/>
      <c r="K15" s="1124"/>
      <c r="L15" s="1124"/>
      <c r="M15" s="1124"/>
      <c r="N15" s="1124"/>
      <c r="O15" s="1124"/>
      <c r="P15" s="1124"/>
      <c r="Q15" s="1124"/>
      <c r="R15" s="1124"/>
      <c r="S15" s="1124"/>
      <c r="T15" s="1124"/>
      <c r="U15" s="1124"/>
      <c r="V15" s="1124"/>
      <c r="W15" s="1124"/>
      <c r="X15" s="1124"/>
      <c r="Y15" s="1124"/>
      <c r="Z15" s="1124"/>
      <c r="AA15" s="1124"/>
    </row>
    <row r="16" spans="1:75" ht="198.75" customHeight="1" x14ac:dyDescent="0.25">
      <c r="A16" s="1124"/>
      <c r="B16" s="1124"/>
      <c r="C16" s="1124"/>
      <c r="D16" s="1125" t="s">
        <v>765</v>
      </c>
      <c r="E16" s="1126"/>
      <c r="F16" s="1126"/>
      <c r="G16" s="1127"/>
      <c r="H16" s="1124" t="s">
        <v>738</v>
      </c>
      <c r="I16" s="1124"/>
      <c r="J16" s="1124" t="s">
        <v>766</v>
      </c>
      <c r="K16" s="1124"/>
      <c r="L16" s="1124" t="s">
        <v>767</v>
      </c>
      <c r="M16" s="1124"/>
      <c r="N16" s="1124"/>
      <c r="O16" s="1124"/>
      <c r="P16" s="1124" t="s">
        <v>768</v>
      </c>
      <c r="Q16" s="1124"/>
      <c r="R16" s="1124"/>
      <c r="S16" s="1124"/>
      <c r="T16" s="1124" t="s">
        <v>769</v>
      </c>
      <c r="U16" s="1124"/>
      <c r="V16" s="1124"/>
      <c r="W16" s="1124"/>
      <c r="X16" s="1124" t="s">
        <v>770</v>
      </c>
      <c r="Y16" s="1124"/>
      <c r="Z16" s="1124"/>
      <c r="AA16" s="1124"/>
    </row>
    <row r="17" spans="1:27" s="456" customFormat="1" ht="234.75" customHeight="1" x14ac:dyDescent="0.25">
      <c r="A17" s="1124"/>
      <c r="B17" s="1124"/>
      <c r="C17" s="1124"/>
      <c r="D17" s="1121" t="s">
        <v>771</v>
      </c>
      <c r="E17" s="1122"/>
      <c r="F17" s="1121" t="s">
        <v>772</v>
      </c>
      <c r="G17" s="1122"/>
      <c r="H17" s="1123" t="s">
        <v>773</v>
      </c>
      <c r="I17" s="1123"/>
      <c r="J17" s="1121" t="s">
        <v>774</v>
      </c>
      <c r="K17" s="1122"/>
      <c r="L17" s="1121" t="s">
        <v>775</v>
      </c>
      <c r="M17" s="1122"/>
      <c r="N17" s="1121" t="s">
        <v>775</v>
      </c>
      <c r="O17" s="1122"/>
      <c r="P17" s="1121" t="s">
        <v>775</v>
      </c>
      <c r="Q17" s="1122"/>
      <c r="R17" s="1121" t="s">
        <v>775</v>
      </c>
      <c r="S17" s="1122"/>
      <c r="T17" s="1121" t="s">
        <v>775</v>
      </c>
      <c r="U17" s="1122"/>
      <c r="V17" s="1121" t="s">
        <v>775</v>
      </c>
      <c r="W17" s="1122"/>
      <c r="X17" s="1121" t="s">
        <v>775</v>
      </c>
      <c r="Y17" s="1122"/>
      <c r="Z17" s="1121" t="s">
        <v>775</v>
      </c>
      <c r="AA17" s="1122"/>
    </row>
    <row r="18" spans="1:27" ht="158.25" customHeight="1" x14ac:dyDescent="0.25">
      <c r="A18" s="1124"/>
      <c r="B18" s="1124"/>
      <c r="C18" s="1124"/>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776</v>
      </c>
      <c r="K19" s="478" t="s">
        <v>777</v>
      </c>
      <c r="L19" s="478" t="s">
        <v>238</v>
      </c>
      <c r="M19" s="478" t="s">
        <v>239</v>
      </c>
      <c r="N19" s="478" t="s">
        <v>240</v>
      </c>
      <c r="O19" s="478" t="s">
        <v>241</v>
      </c>
      <c r="P19" s="478" t="s">
        <v>778</v>
      </c>
      <c r="Q19" s="478" t="s">
        <v>779</v>
      </c>
      <c r="R19" s="478" t="s">
        <v>780</v>
      </c>
      <c r="S19" s="478" t="s">
        <v>781</v>
      </c>
      <c r="T19" s="478" t="s">
        <v>782</v>
      </c>
      <c r="U19" s="478" t="s">
        <v>783</v>
      </c>
      <c r="V19" s="478" t="s">
        <v>784</v>
      </c>
      <c r="W19" s="478" t="s">
        <v>785</v>
      </c>
      <c r="X19" s="478" t="s">
        <v>786</v>
      </c>
      <c r="Y19" s="478" t="s">
        <v>787</v>
      </c>
      <c r="Z19" s="478" t="s">
        <v>788</v>
      </c>
      <c r="AA19" s="478" t="s">
        <v>789</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793</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54" t="s">
        <v>327</v>
      </c>
      <c r="B4" s="1154"/>
      <c r="C4" s="1154"/>
      <c r="D4" s="1154"/>
      <c r="E4" s="1154"/>
      <c r="F4" s="1154"/>
      <c r="G4" s="1154"/>
      <c r="H4" s="1154"/>
      <c r="I4" s="1154"/>
      <c r="J4" s="1154"/>
      <c r="K4" s="1154"/>
      <c r="L4" s="1154"/>
      <c r="M4" s="1154"/>
      <c r="N4" s="1154"/>
      <c r="O4" s="1154"/>
      <c r="P4" s="1154"/>
      <c r="Q4" s="1154"/>
      <c r="R4" s="1154"/>
      <c r="S4" s="1154"/>
      <c r="T4" s="1154"/>
      <c r="U4" s="1154"/>
    </row>
    <row r="5" spans="1:21" ht="18.75" x14ac:dyDescent="0.3">
      <c r="A5" s="68"/>
      <c r="B5" s="68"/>
      <c r="C5" s="68"/>
      <c r="D5" s="68"/>
      <c r="E5" s="68"/>
      <c r="F5" s="68"/>
      <c r="L5" s="68"/>
      <c r="M5" s="68"/>
      <c r="U5" s="15"/>
    </row>
    <row r="6" spans="1:21" ht="18.75" x14ac:dyDescent="0.25">
      <c r="A6" s="1158" t="s">
        <v>11</v>
      </c>
      <c r="B6" s="1158"/>
      <c r="C6" s="1158"/>
      <c r="D6" s="1158"/>
      <c r="E6" s="1158"/>
      <c r="F6" s="1158"/>
      <c r="G6" s="1158"/>
      <c r="H6" s="1158"/>
      <c r="I6" s="1158"/>
      <c r="J6" s="1158"/>
      <c r="K6" s="1158"/>
      <c r="L6" s="1158"/>
      <c r="M6" s="1158"/>
      <c r="N6" s="1158"/>
      <c r="O6" s="1158"/>
      <c r="P6" s="1158"/>
      <c r="Q6" s="1158"/>
      <c r="R6" s="1158"/>
      <c r="S6" s="1158"/>
      <c r="T6" s="1158"/>
      <c r="U6" s="1158"/>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53" t="s">
        <v>8</v>
      </c>
      <c r="B8" s="1253"/>
      <c r="C8" s="1253"/>
      <c r="D8" s="1253"/>
      <c r="E8" s="1253"/>
      <c r="F8" s="1253"/>
      <c r="G8" s="1253"/>
      <c r="H8" s="1253"/>
      <c r="I8" s="1253"/>
      <c r="J8" s="1253"/>
      <c r="K8" s="1253"/>
      <c r="L8" s="1253"/>
      <c r="M8" s="1253"/>
      <c r="N8" s="1253"/>
      <c r="O8" s="1253"/>
      <c r="P8" s="1253"/>
      <c r="Q8" s="1253"/>
      <c r="R8" s="1253"/>
      <c r="S8" s="1253"/>
      <c r="T8" s="1253"/>
      <c r="U8" s="1253"/>
    </row>
    <row r="9" spans="1:21" ht="18.75" customHeight="1" x14ac:dyDescent="0.25">
      <c r="A9" s="1155" t="s">
        <v>10</v>
      </c>
      <c r="B9" s="1155"/>
      <c r="C9" s="1155"/>
      <c r="D9" s="1155"/>
      <c r="E9" s="1155"/>
      <c r="F9" s="1155"/>
      <c r="G9" s="1155"/>
      <c r="H9" s="1155"/>
      <c r="I9" s="1155"/>
      <c r="J9" s="1155"/>
      <c r="K9" s="1155"/>
      <c r="L9" s="1155"/>
      <c r="M9" s="1155"/>
      <c r="N9" s="1155"/>
      <c r="O9" s="1155"/>
      <c r="P9" s="1155"/>
      <c r="Q9" s="1155"/>
      <c r="R9" s="1155"/>
      <c r="S9" s="1155"/>
      <c r="T9" s="1155"/>
      <c r="U9" s="1155"/>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53" t="s">
        <v>8</v>
      </c>
      <c r="B11" s="1253"/>
      <c r="C11" s="1253"/>
      <c r="D11" s="1253"/>
      <c r="E11" s="1253"/>
      <c r="F11" s="1253"/>
      <c r="G11" s="1253"/>
      <c r="H11" s="1253"/>
      <c r="I11" s="1253"/>
      <c r="J11" s="1253"/>
      <c r="K11" s="1253"/>
      <c r="L11" s="1253"/>
      <c r="M11" s="1253"/>
      <c r="N11" s="1253"/>
      <c r="O11" s="1253"/>
      <c r="P11" s="1253"/>
      <c r="Q11" s="1253"/>
      <c r="R11" s="1253"/>
      <c r="S11" s="1253"/>
      <c r="T11" s="1253"/>
      <c r="U11" s="1253"/>
    </row>
    <row r="12" spans="1:21" x14ac:dyDescent="0.25">
      <c r="A12" s="1155" t="s">
        <v>9</v>
      </c>
      <c r="B12" s="1155"/>
      <c r="C12" s="1155"/>
      <c r="D12" s="1155"/>
      <c r="E12" s="1155"/>
      <c r="F12" s="1155"/>
      <c r="G12" s="1155"/>
      <c r="H12" s="1155"/>
      <c r="I12" s="1155"/>
      <c r="J12" s="1155"/>
      <c r="K12" s="1155"/>
      <c r="L12" s="1155"/>
      <c r="M12" s="1155"/>
      <c r="N12" s="1155"/>
      <c r="O12" s="1155"/>
      <c r="P12" s="1155"/>
      <c r="Q12" s="1155"/>
      <c r="R12" s="1155"/>
      <c r="S12" s="1155"/>
      <c r="T12" s="1155"/>
      <c r="U12" s="1155"/>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53" t="s">
        <v>8</v>
      </c>
      <c r="B14" s="1253"/>
      <c r="C14" s="1253"/>
      <c r="D14" s="1253"/>
      <c r="E14" s="1253"/>
      <c r="F14" s="1253"/>
      <c r="G14" s="1253"/>
      <c r="H14" s="1253"/>
      <c r="I14" s="1253"/>
      <c r="J14" s="1253"/>
      <c r="K14" s="1253"/>
      <c r="L14" s="1253"/>
      <c r="M14" s="1253"/>
      <c r="N14" s="1253"/>
      <c r="O14" s="1253"/>
      <c r="P14" s="1253"/>
      <c r="Q14" s="1253"/>
      <c r="R14" s="1253"/>
      <c r="S14" s="1253"/>
      <c r="T14" s="1253"/>
      <c r="U14" s="1253"/>
    </row>
    <row r="15" spans="1:21" ht="15.75" customHeight="1" x14ac:dyDescent="0.25">
      <c r="A15" s="1155" t="s">
        <v>7</v>
      </c>
      <c r="B15" s="1155"/>
      <c r="C15" s="1155"/>
      <c r="D15" s="1155"/>
      <c r="E15" s="1155"/>
      <c r="F15" s="1155"/>
      <c r="G15" s="1155"/>
      <c r="H15" s="1155"/>
      <c r="I15" s="1155"/>
      <c r="J15" s="1155"/>
      <c r="K15" s="1155"/>
      <c r="L15" s="1155"/>
      <c r="M15" s="1155"/>
      <c r="N15" s="1155"/>
      <c r="O15" s="1155"/>
      <c r="P15" s="1155"/>
      <c r="Q15" s="1155"/>
      <c r="R15" s="1155"/>
      <c r="S15" s="1155"/>
      <c r="T15" s="1155"/>
      <c r="U15" s="1155"/>
    </row>
    <row r="16" spans="1:21" x14ac:dyDescent="0.25">
      <c r="A16" s="1341"/>
      <c r="B16" s="1341"/>
      <c r="C16" s="1341"/>
      <c r="D16" s="1341"/>
      <c r="E16" s="1341"/>
      <c r="F16" s="1341"/>
      <c r="G16" s="1341"/>
      <c r="H16" s="1341"/>
      <c r="I16" s="1341"/>
      <c r="J16" s="1341"/>
      <c r="K16" s="1341"/>
      <c r="L16" s="1341"/>
      <c r="M16" s="1341"/>
      <c r="N16" s="1341"/>
      <c r="O16" s="1341"/>
      <c r="P16" s="1341"/>
      <c r="Q16" s="1341"/>
      <c r="R16" s="1341"/>
      <c r="S16" s="1341"/>
      <c r="T16" s="1341"/>
      <c r="U16" s="1341"/>
    </row>
    <row r="17" spans="1:24" x14ac:dyDescent="0.25">
      <c r="A17" s="68"/>
      <c r="L17" s="68"/>
      <c r="M17" s="68"/>
      <c r="N17" s="68"/>
      <c r="O17" s="68"/>
      <c r="P17" s="68"/>
      <c r="Q17" s="68"/>
      <c r="R17" s="68"/>
      <c r="S17" s="68"/>
      <c r="T17" s="68"/>
    </row>
    <row r="18" spans="1:24" x14ac:dyDescent="0.25">
      <c r="A18" s="1345" t="s">
        <v>458</v>
      </c>
      <c r="B18" s="1345"/>
      <c r="C18" s="1345"/>
      <c r="D18" s="1345"/>
      <c r="E18" s="1345"/>
      <c r="F18" s="1345"/>
      <c r="G18" s="1345"/>
      <c r="H18" s="1345"/>
      <c r="I18" s="1345"/>
      <c r="J18" s="1345"/>
      <c r="K18" s="1345"/>
      <c r="L18" s="1345"/>
      <c r="M18" s="1345"/>
      <c r="N18" s="1345"/>
      <c r="O18" s="1345"/>
      <c r="P18" s="1345"/>
      <c r="Q18" s="1345"/>
      <c r="R18" s="1345"/>
      <c r="S18" s="1345"/>
      <c r="T18" s="1345"/>
      <c r="U18" s="1345"/>
    </row>
    <row r="19" spans="1:24" x14ac:dyDescent="0.25">
      <c r="A19" s="68"/>
      <c r="B19" s="68"/>
      <c r="C19" s="68"/>
      <c r="D19" s="68"/>
      <c r="E19" s="68"/>
      <c r="F19" s="68"/>
      <c r="L19" s="68"/>
      <c r="M19" s="68"/>
      <c r="N19" s="68"/>
      <c r="O19" s="68"/>
      <c r="P19" s="68"/>
      <c r="Q19" s="68"/>
      <c r="R19" s="68"/>
      <c r="S19" s="68"/>
      <c r="T19" s="68"/>
    </row>
    <row r="20" spans="1:24" ht="33" customHeight="1" x14ac:dyDescent="0.25">
      <c r="A20" s="1342" t="s">
        <v>202</v>
      </c>
      <c r="B20" s="1342" t="s">
        <v>201</v>
      </c>
      <c r="C20" s="1324" t="s">
        <v>200</v>
      </c>
      <c r="D20" s="1324"/>
      <c r="E20" s="1344" t="s">
        <v>199</v>
      </c>
      <c r="F20" s="1344"/>
      <c r="G20" s="1342" t="s">
        <v>198</v>
      </c>
      <c r="H20" s="1335" t="s">
        <v>197</v>
      </c>
      <c r="I20" s="1336"/>
      <c r="J20" s="1336"/>
      <c r="K20" s="1336"/>
      <c r="L20" s="1335" t="s">
        <v>196</v>
      </c>
      <c r="M20" s="1336"/>
      <c r="N20" s="1336"/>
      <c r="O20" s="1336"/>
      <c r="P20" s="1335" t="s">
        <v>442</v>
      </c>
      <c r="Q20" s="1336"/>
      <c r="R20" s="1336"/>
      <c r="S20" s="1336"/>
      <c r="T20" s="1346" t="s">
        <v>195</v>
      </c>
      <c r="U20" s="1347"/>
      <c r="V20" s="92"/>
      <c r="W20" s="92"/>
      <c r="X20" s="92"/>
    </row>
    <row r="21" spans="1:24" ht="99.75" customHeight="1" x14ac:dyDescent="0.25">
      <c r="A21" s="1343"/>
      <c r="B21" s="1343"/>
      <c r="C21" s="1324"/>
      <c r="D21" s="1324"/>
      <c r="E21" s="1344"/>
      <c r="F21" s="1344"/>
      <c r="G21" s="1343"/>
      <c r="H21" s="1324" t="s">
        <v>3</v>
      </c>
      <c r="I21" s="1324"/>
      <c r="J21" s="1324" t="s">
        <v>194</v>
      </c>
      <c r="K21" s="1324"/>
      <c r="L21" s="1324" t="s">
        <v>3</v>
      </c>
      <c r="M21" s="1324"/>
      <c r="N21" s="1324" t="s">
        <v>194</v>
      </c>
      <c r="O21" s="1324"/>
      <c r="P21" s="1324" t="s">
        <v>3</v>
      </c>
      <c r="Q21" s="1324"/>
      <c r="R21" s="1324" t="s">
        <v>194</v>
      </c>
      <c r="S21" s="1324"/>
      <c r="T21" s="1348"/>
      <c r="U21" s="1349"/>
    </row>
    <row r="22" spans="1:24" ht="89.25" customHeight="1" x14ac:dyDescent="0.25">
      <c r="A22" s="1331"/>
      <c r="B22" s="1331"/>
      <c r="C22" s="89" t="s">
        <v>3</v>
      </c>
      <c r="D22" s="89" t="s">
        <v>190</v>
      </c>
      <c r="E22" s="91" t="s">
        <v>193</v>
      </c>
      <c r="F22" s="91" t="s">
        <v>192</v>
      </c>
      <c r="G22" s="1331"/>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9"/>
      <c r="C66" s="1339"/>
      <c r="D66" s="1339"/>
      <c r="E66" s="1339"/>
      <c r="F66" s="1339"/>
      <c r="G66" s="1339"/>
      <c r="H66" s="1339"/>
      <c r="I66" s="1339"/>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40"/>
      <c r="C68" s="1340"/>
      <c r="D68" s="1340"/>
      <c r="E68" s="1340"/>
      <c r="F68" s="1340"/>
      <c r="G68" s="1340"/>
      <c r="H68" s="1340"/>
      <c r="I68" s="1340"/>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9"/>
      <c r="C70" s="1339"/>
      <c r="D70" s="1339"/>
      <c r="E70" s="1339"/>
      <c r="F70" s="1339"/>
      <c r="G70" s="1339"/>
      <c r="H70" s="1339"/>
      <c r="I70" s="1339"/>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9"/>
      <c r="C72" s="1339"/>
      <c r="D72" s="1339"/>
      <c r="E72" s="1339"/>
      <c r="F72" s="1339"/>
      <c r="G72" s="1339"/>
      <c r="H72" s="1339"/>
      <c r="I72" s="1339"/>
      <c r="J72" s="72"/>
      <c r="K72" s="72"/>
      <c r="L72" s="68"/>
      <c r="M72" s="68"/>
      <c r="N72" s="74"/>
      <c r="O72" s="68"/>
      <c r="P72" s="68"/>
      <c r="Q72" s="68"/>
      <c r="R72" s="68"/>
      <c r="S72" s="68"/>
      <c r="T72" s="68"/>
    </row>
    <row r="73" spans="1:20" ht="32.25" customHeight="1" x14ac:dyDescent="0.25">
      <c r="A73" s="68"/>
      <c r="B73" s="1340"/>
      <c r="C73" s="1340"/>
      <c r="D73" s="1340"/>
      <c r="E73" s="1340"/>
      <c r="F73" s="1340"/>
      <c r="G73" s="1340"/>
      <c r="H73" s="1340"/>
      <c r="I73" s="1340"/>
      <c r="J73" s="73"/>
      <c r="K73" s="73"/>
      <c r="L73" s="68"/>
      <c r="M73" s="68"/>
      <c r="N73" s="68"/>
      <c r="O73" s="68"/>
      <c r="P73" s="68"/>
      <c r="Q73" s="68"/>
      <c r="R73" s="68"/>
      <c r="S73" s="68"/>
      <c r="T73" s="68"/>
    </row>
    <row r="74" spans="1:20" ht="51.75" customHeight="1" x14ac:dyDescent="0.25">
      <c r="A74" s="68"/>
      <c r="B74" s="1339"/>
      <c r="C74" s="1339"/>
      <c r="D74" s="1339"/>
      <c r="E74" s="1339"/>
      <c r="F74" s="1339"/>
      <c r="G74" s="1339"/>
      <c r="H74" s="1339"/>
      <c r="I74" s="1339"/>
      <c r="J74" s="72"/>
      <c r="K74" s="72"/>
      <c r="L74" s="68"/>
      <c r="M74" s="68"/>
      <c r="N74" s="68"/>
      <c r="O74" s="68"/>
      <c r="P74" s="68"/>
      <c r="Q74" s="68"/>
      <c r="R74" s="68"/>
      <c r="S74" s="68"/>
      <c r="T74" s="68"/>
    </row>
    <row r="75" spans="1:20" ht="21.75" customHeight="1" x14ac:dyDescent="0.25">
      <c r="A75" s="68"/>
      <c r="B75" s="1337"/>
      <c r="C75" s="1337"/>
      <c r="D75" s="1337"/>
      <c r="E75" s="1337"/>
      <c r="F75" s="1337"/>
      <c r="G75" s="1337"/>
      <c r="H75" s="1337"/>
      <c r="I75" s="1337"/>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8"/>
      <c r="C77" s="1338"/>
      <c r="D77" s="1338"/>
      <c r="E77" s="1338"/>
      <c r="F77" s="1338"/>
      <c r="G77" s="1338"/>
      <c r="H77" s="1338"/>
      <c r="I77" s="1338"/>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54" t="s">
        <v>327</v>
      </c>
      <c r="B5" s="1154"/>
      <c r="C5" s="1154"/>
      <c r="D5" s="1154"/>
      <c r="E5" s="1154"/>
      <c r="F5" s="1154"/>
      <c r="G5" s="1154"/>
      <c r="H5" s="1154"/>
      <c r="I5" s="1154"/>
      <c r="J5" s="1154"/>
      <c r="K5" s="1154"/>
      <c r="L5" s="1154"/>
      <c r="M5" s="1154"/>
      <c r="N5" s="1154"/>
      <c r="O5" s="1154"/>
      <c r="P5" s="1154"/>
      <c r="Q5" s="1154"/>
      <c r="R5" s="1154"/>
      <c r="S5" s="1154"/>
      <c r="T5" s="1154"/>
      <c r="U5" s="1154"/>
      <c r="V5" s="1154"/>
      <c r="W5" s="1154"/>
      <c r="X5" s="1154"/>
      <c r="Y5" s="1154"/>
      <c r="Z5" s="1154"/>
      <c r="AA5" s="1154"/>
      <c r="AB5" s="1154"/>
      <c r="AC5" s="1154"/>
      <c r="AD5" s="1154"/>
      <c r="AE5" s="1154"/>
      <c r="AF5" s="1154"/>
      <c r="AG5" s="1154"/>
      <c r="AH5" s="1154"/>
      <c r="AI5" s="1154"/>
      <c r="AJ5" s="1154"/>
      <c r="AK5" s="1154"/>
      <c r="AL5" s="1154"/>
      <c r="AM5" s="1154"/>
      <c r="AN5" s="1154"/>
      <c r="AO5" s="1154"/>
      <c r="AP5" s="1154"/>
      <c r="AQ5" s="1154"/>
      <c r="AR5" s="1154"/>
      <c r="AS5" s="1154"/>
      <c r="AT5" s="1154"/>
      <c r="AU5" s="1154"/>
      <c r="AV5" s="1154"/>
    </row>
    <row r="6" spans="1:48" ht="18.75" x14ac:dyDescent="0.3">
      <c r="AV6" s="15"/>
    </row>
    <row r="7" spans="1:48" ht="18.75" x14ac:dyDescent="0.25">
      <c r="A7" s="1158" t="s">
        <v>11</v>
      </c>
      <c r="B7" s="1158"/>
      <c r="C7" s="1158"/>
      <c r="D7" s="1158"/>
      <c r="E7" s="1158"/>
      <c r="F7" s="1158"/>
      <c r="G7" s="1158"/>
      <c r="H7" s="1158"/>
      <c r="I7" s="1158"/>
      <c r="J7" s="1158"/>
      <c r="K7" s="1158"/>
      <c r="L7" s="1158"/>
      <c r="M7" s="1158"/>
      <c r="N7" s="1158"/>
      <c r="O7" s="1158"/>
      <c r="P7" s="1158"/>
      <c r="Q7" s="1158"/>
      <c r="R7" s="1158"/>
      <c r="S7" s="1158"/>
      <c r="T7" s="1158"/>
      <c r="U7" s="1158"/>
      <c r="V7" s="1158"/>
      <c r="W7" s="1158"/>
      <c r="X7" s="1158"/>
      <c r="Y7" s="1158"/>
      <c r="Z7" s="1158"/>
      <c r="AA7" s="1158"/>
      <c r="AB7" s="1158"/>
      <c r="AC7" s="1158"/>
      <c r="AD7" s="1158"/>
      <c r="AE7" s="1158"/>
      <c r="AF7" s="1158"/>
      <c r="AG7" s="1158"/>
      <c r="AH7" s="1158"/>
      <c r="AI7" s="1158"/>
      <c r="AJ7" s="1158"/>
      <c r="AK7" s="1158"/>
      <c r="AL7" s="1158"/>
      <c r="AM7" s="1158"/>
      <c r="AN7" s="1158"/>
      <c r="AO7" s="1158"/>
      <c r="AP7" s="1158"/>
      <c r="AQ7" s="1158"/>
      <c r="AR7" s="1158"/>
      <c r="AS7" s="1158"/>
      <c r="AT7" s="1158"/>
      <c r="AU7" s="1158"/>
      <c r="AV7" s="1158"/>
    </row>
    <row r="8" spans="1:48" ht="18.75" x14ac:dyDescent="0.25">
      <c r="A8" s="1158"/>
      <c r="B8" s="1158"/>
      <c r="C8" s="1158"/>
      <c r="D8" s="1158"/>
      <c r="E8" s="1158"/>
      <c r="F8" s="1158"/>
      <c r="G8" s="1158"/>
      <c r="H8" s="1158"/>
      <c r="I8" s="1158"/>
      <c r="J8" s="1158"/>
      <c r="K8" s="1158"/>
      <c r="L8" s="1158"/>
      <c r="M8" s="1158"/>
      <c r="N8" s="1158"/>
      <c r="O8" s="1158"/>
      <c r="P8" s="1158"/>
      <c r="Q8" s="1158"/>
      <c r="R8" s="1158"/>
      <c r="S8" s="1158"/>
      <c r="T8" s="1158"/>
      <c r="U8" s="1158"/>
      <c r="V8" s="1158"/>
      <c r="W8" s="1158"/>
      <c r="X8" s="1158"/>
      <c r="Y8" s="1158"/>
      <c r="Z8" s="1158"/>
      <c r="AA8" s="1158"/>
      <c r="AB8" s="1158"/>
      <c r="AC8" s="1158"/>
      <c r="AD8" s="1158"/>
      <c r="AE8" s="1158"/>
      <c r="AF8" s="1158"/>
      <c r="AG8" s="1158"/>
      <c r="AH8" s="1158"/>
      <c r="AI8" s="1158"/>
      <c r="AJ8" s="1158"/>
      <c r="AK8" s="1158"/>
      <c r="AL8" s="1158"/>
      <c r="AM8" s="1158"/>
      <c r="AN8" s="1158"/>
      <c r="AO8" s="1158"/>
      <c r="AP8" s="1158"/>
      <c r="AQ8" s="1158"/>
      <c r="AR8" s="1158"/>
      <c r="AS8" s="1158"/>
      <c r="AT8" s="1158"/>
      <c r="AU8" s="1158"/>
      <c r="AV8" s="1158"/>
    </row>
    <row r="9" spans="1:48" x14ac:dyDescent="0.25">
      <c r="A9" s="1253" t="s">
        <v>8</v>
      </c>
      <c r="B9" s="1253"/>
      <c r="C9" s="1253"/>
      <c r="D9" s="1253"/>
      <c r="E9" s="1253"/>
      <c r="F9" s="1253"/>
      <c r="G9" s="1253"/>
      <c r="H9" s="1253"/>
      <c r="I9" s="1253"/>
      <c r="J9" s="1253"/>
      <c r="K9" s="1253"/>
      <c r="L9" s="1253"/>
      <c r="M9" s="1253"/>
      <c r="N9" s="1253"/>
      <c r="O9" s="1253"/>
      <c r="P9" s="1253"/>
      <c r="Q9" s="1253"/>
      <c r="R9" s="1253"/>
      <c r="S9" s="1253"/>
      <c r="T9" s="1253"/>
      <c r="U9" s="1253"/>
      <c r="V9" s="1253"/>
      <c r="W9" s="1253"/>
      <c r="X9" s="1253"/>
      <c r="Y9" s="1253"/>
      <c r="Z9" s="1253"/>
      <c r="AA9" s="1253"/>
      <c r="AB9" s="1253"/>
      <c r="AC9" s="1253"/>
      <c r="AD9" s="1253"/>
      <c r="AE9" s="1253"/>
      <c r="AF9" s="1253"/>
      <c r="AG9" s="1253"/>
      <c r="AH9" s="1253"/>
      <c r="AI9" s="1253"/>
      <c r="AJ9" s="1253"/>
      <c r="AK9" s="1253"/>
      <c r="AL9" s="1253"/>
      <c r="AM9" s="1253"/>
      <c r="AN9" s="1253"/>
      <c r="AO9" s="1253"/>
      <c r="AP9" s="1253"/>
      <c r="AQ9" s="1253"/>
      <c r="AR9" s="1253"/>
      <c r="AS9" s="1253"/>
      <c r="AT9" s="1253"/>
      <c r="AU9" s="1253"/>
      <c r="AV9" s="1253"/>
    </row>
    <row r="10" spans="1:48" ht="15.75" x14ac:dyDescent="0.25">
      <c r="A10" s="1155" t="s">
        <v>10</v>
      </c>
      <c r="B10" s="1155"/>
      <c r="C10" s="1155"/>
      <c r="D10" s="1155"/>
      <c r="E10" s="1155"/>
      <c r="F10" s="1155"/>
      <c r="G10" s="1155"/>
      <c r="H10" s="1155"/>
      <c r="I10" s="1155"/>
      <c r="J10" s="1155"/>
      <c r="K10" s="1155"/>
      <c r="L10" s="1155"/>
      <c r="M10" s="1155"/>
      <c r="N10" s="1155"/>
      <c r="O10" s="1155"/>
      <c r="P10" s="1155"/>
      <c r="Q10" s="1155"/>
      <c r="R10" s="1155"/>
      <c r="S10" s="1155"/>
      <c r="T10" s="1155"/>
      <c r="U10" s="1155"/>
      <c r="V10" s="1155"/>
      <c r="W10" s="1155"/>
      <c r="X10" s="1155"/>
      <c r="Y10" s="1155"/>
      <c r="Z10" s="1155"/>
      <c r="AA10" s="1155"/>
      <c r="AB10" s="1155"/>
      <c r="AC10" s="1155"/>
      <c r="AD10" s="1155"/>
      <c r="AE10" s="1155"/>
      <c r="AF10" s="1155"/>
      <c r="AG10" s="1155"/>
      <c r="AH10" s="1155"/>
      <c r="AI10" s="1155"/>
      <c r="AJ10" s="1155"/>
      <c r="AK10" s="1155"/>
      <c r="AL10" s="1155"/>
      <c r="AM10" s="1155"/>
      <c r="AN10" s="1155"/>
      <c r="AO10" s="1155"/>
      <c r="AP10" s="1155"/>
      <c r="AQ10" s="1155"/>
      <c r="AR10" s="1155"/>
      <c r="AS10" s="1155"/>
      <c r="AT10" s="1155"/>
      <c r="AU10" s="1155"/>
      <c r="AV10" s="1155"/>
    </row>
    <row r="11" spans="1:48" ht="18.75" x14ac:dyDescent="0.25">
      <c r="A11" s="1158"/>
      <c r="B11" s="1158"/>
      <c r="C11" s="1158"/>
      <c r="D11" s="1158"/>
      <c r="E11" s="1158"/>
      <c r="F11" s="1158"/>
      <c r="G11" s="1158"/>
      <c r="H11" s="1158"/>
      <c r="I11" s="1158"/>
      <c r="J11" s="1158"/>
      <c r="K11" s="1158"/>
      <c r="L11" s="1158"/>
      <c r="M11" s="1158"/>
      <c r="N11" s="1158"/>
      <c r="O11" s="1158"/>
      <c r="P11" s="1158"/>
      <c r="Q11" s="1158"/>
      <c r="R11" s="1158"/>
      <c r="S11" s="1158"/>
      <c r="T11" s="1158"/>
      <c r="U11" s="1158"/>
      <c r="V11" s="1158"/>
      <c r="W11" s="1158"/>
      <c r="X11" s="1158"/>
      <c r="Y11" s="1158"/>
      <c r="Z11" s="1158"/>
      <c r="AA11" s="1158"/>
      <c r="AB11" s="1158"/>
      <c r="AC11" s="1158"/>
      <c r="AD11" s="1158"/>
      <c r="AE11" s="1158"/>
      <c r="AF11" s="1158"/>
      <c r="AG11" s="1158"/>
      <c r="AH11" s="1158"/>
      <c r="AI11" s="1158"/>
      <c r="AJ11" s="1158"/>
      <c r="AK11" s="1158"/>
      <c r="AL11" s="1158"/>
      <c r="AM11" s="1158"/>
      <c r="AN11" s="1158"/>
      <c r="AO11" s="1158"/>
      <c r="AP11" s="1158"/>
      <c r="AQ11" s="1158"/>
      <c r="AR11" s="1158"/>
      <c r="AS11" s="1158"/>
      <c r="AT11" s="1158"/>
      <c r="AU11" s="1158"/>
      <c r="AV11" s="1158"/>
    </row>
    <row r="12" spans="1:48" x14ac:dyDescent="0.25">
      <c r="A12" s="1253" t="s">
        <v>8</v>
      </c>
      <c r="B12" s="1253"/>
      <c r="C12" s="1253"/>
      <c r="D12" s="1253"/>
      <c r="E12" s="1253"/>
      <c r="F12" s="1253"/>
      <c r="G12" s="1253"/>
      <c r="H12" s="1253"/>
      <c r="I12" s="1253"/>
      <c r="J12" s="1253"/>
      <c r="K12" s="1253"/>
      <c r="L12" s="1253"/>
      <c r="M12" s="1253"/>
      <c r="N12" s="1253"/>
      <c r="O12" s="1253"/>
      <c r="P12" s="1253"/>
      <c r="Q12" s="1253"/>
      <c r="R12" s="1253"/>
      <c r="S12" s="1253"/>
      <c r="T12" s="1253"/>
      <c r="U12" s="1253"/>
      <c r="V12" s="1253"/>
      <c r="W12" s="1253"/>
      <c r="X12" s="1253"/>
      <c r="Y12" s="1253"/>
      <c r="Z12" s="1253"/>
      <c r="AA12" s="1253"/>
      <c r="AB12" s="1253"/>
      <c r="AC12" s="1253"/>
      <c r="AD12" s="1253"/>
      <c r="AE12" s="1253"/>
      <c r="AF12" s="1253"/>
      <c r="AG12" s="1253"/>
      <c r="AH12" s="1253"/>
      <c r="AI12" s="1253"/>
      <c r="AJ12" s="1253"/>
      <c r="AK12" s="1253"/>
      <c r="AL12" s="1253"/>
      <c r="AM12" s="1253"/>
      <c r="AN12" s="1253"/>
      <c r="AO12" s="1253"/>
      <c r="AP12" s="1253"/>
      <c r="AQ12" s="1253"/>
      <c r="AR12" s="1253"/>
      <c r="AS12" s="1253"/>
      <c r="AT12" s="1253"/>
      <c r="AU12" s="1253"/>
      <c r="AV12" s="1253"/>
    </row>
    <row r="13" spans="1:48" ht="15.75" x14ac:dyDescent="0.25">
      <c r="A13" s="1155" t="s">
        <v>9</v>
      </c>
      <c r="B13" s="1155"/>
      <c r="C13" s="1155"/>
      <c r="D13" s="1155"/>
      <c r="E13" s="1155"/>
      <c r="F13" s="1155"/>
      <c r="G13" s="1155"/>
      <c r="H13" s="1155"/>
      <c r="I13" s="1155"/>
      <c r="J13" s="1155"/>
      <c r="K13" s="1155"/>
      <c r="L13" s="1155"/>
      <c r="M13" s="1155"/>
      <c r="N13" s="1155"/>
      <c r="O13" s="1155"/>
      <c r="P13" s="1155"/>
      <c r="Q13" s="1155"/>
      <c r="R13" s="1155"/>
      <c r="S13" s="1155"/>
      <c r="T13" s="1155"/>
      <c r="U13" s="1155"/>
      <c r="V13" s="1155"/>
      <c r="W13" s="1155"/>
      <c r="X13" s="1155"/>
      <c r="Y13" s="1155"/>
      <c r="Z13" s="1155"/>
      <c r="AA13" s="1155"/>
      <c r="AB13" s="1155"/>
      <c r="AC13" s="1155"/>
      <c r="AD13" s="1155"/>
      <c r="AE13" s="1155"/>
      <c r="AF13" s="1155"/>
      <c r="AG13" s="1155"/>
      <c r="AH13" s="1155"/>
      <c r="AI13" s="1155"/>
      <c r="AJ13" s="1155"/>
      <c r="AK13" s="1155"/>
      <c r="AL13" s="1155"/>
      <c r="AM13" s="1155"/>
      <c r="AN13" s="1155"/>
      <c r="AO13" s="1155"/>
      <c r="AP13" s="1155"/>
      <c r="AQ13" s="1155"/>
      <c r="AR13" s="1155"/>
      <c r="AS13" s="1155"/>
      <c r="AT13" s="1155"/>
      <c r="AU13" s="1155"/>
      <c r="AV13" s="1155"/>
    </row>
    <row r="14" spans="1:48" ht="18.75" x14ac:dyDescent="0.25">
      <c r="A14" s="1167"/>
      <c r="B14" s="1167"/>
      <c r="C14" s="1167"/>
      <c r="D14" s="1167"/>
      <c r="E14" s="1167"/>
      <c r="F14" s="1167"/>
      <c r="G14" s="1167"/>
      <c r="H14" s="1167"/>
      <c r="I14" s="1167"/>
      <c r="J14" s="1167"/>
      <c r="K14" s="1167"/>
      <c r="L14" s="1167"/>
      <c r="M14" s="1167"/>
      <c r="N14" s="1167"/>
      <c r="O14" s="1167"/>
      <c r="P14" s="1167"/>
      <c r="Q14" s="1167"/>
      <c r="R14" s="1167"/>
      <c r="S14" s="1167"/>
      <c r="T14" s="1167"/>
      <c r="U14" s="1167"/>
      <c r="V14" s="1167"/>
      <c r="W14" s="1167"/>
      <c r="X14" s="1167"/>
      <c r="Y14" s="1167"/>
      <c r="Z14" s="1167"/>
      <c r="AA14" s="1167"/>
      <c r="AB14" s="1167"/>
      <c r="AC14" s="1167"/>
      <c r="AD14" s="1167"/>
      <c r="AE14" s="1167"/>
      <c r="AF14" s="1167"/>
      <c r="AG14" s="1167"/>
      <c r="AH14" s="1167"/>
      <c r="AI14" s="1167"/>
      <c r="AJ14" s="1167"/>
      <c r="AK14" s="1167"/>
      <c r="AL14" s="1167"/>
      <c r="AM14" s="1167"/>
      <c r="AN14" s="1167"/>
      <c r="AO14" s="1167"/>
      <c r="AP14" s="1167"/>
      <c r="AQ14" s="1167"/>
      <c r="AR14" s="1167"/>
      <c r="AS14" s="1167"/>
      <c r="AT14" s="1167"/>
      <c r="AU14" s="1167"/>
      <c r="AV14" s="1167"/>
    </row>
    <row r="15" spans="1:48" x14ac:dyDescent="0.25">
      <c r="A15" s="1253" t="s">
        <v>8</v>
      </c>
      <c r="B15" s="1253"/>
      <c r="C15" s="1253"/>
      <c r="D15" s="1253"/>
      <c r="E15" s="1253"/>
      <c r="F15" s="1253"/>
      <c r="G15" s="1253"/>
      <c r="H15" s="1253"/>
      <c r="I15" s="1253"/>
      <c r="J15" s="1253"/>
      <c r="K15" s="1253"/>
      <c r="L15" s="1253"/>
      <c r="M15" s="1253"/>
      <c r="N15" s="1253"/>
      <c r="O15" s="1253"/>
      <c r="P15" s="1253"/>
      <c r="Q15" s="1253"/>
      <c r="R15" s="1253"/>
      <c r="S15" s="1253"/>
      <c r="T15" s="1253"/>
      <c r="U15" s="1253"/>
      <c r="V15" s="1253"/>
      <c r="W15" s="1253"/>
      <c r="X15" s="1253"/>
      <c r="Y15" s="1253"/>
      <c r="Z15" s="1253"/>
      <c r="AA15" s="1253"/>
      <c r="AB15" s="1253"/>
      <c r="AC15" s="1253"/>
      <c r="AD15" s="1253"/>
      <c r="AE15" s="1253"/>
      <c r="AF15" s="1253"/>
      <c r="AG15" s="1253"/>
      <c r="AH15" s="1253"/>
      <c r="AI15" s="1253"/>
      <c r="AJ15" s="1253"/>
      <c r="AK15" s="1253"/>
      <c r="AL15" s="1253"/>
      <c r="AM15" s="1253"/>
      <c r="AN15" s="1253"/>
      <c r="AO15" s="1253"/>
      <c r="AP15" s="1253"/>
      <c r="AQ15" s="1253"/>
      <c r="AR15" s="1253"/>
      <c r="AS15" s="1253"/>
      <c r="AT15" s="1253"/>
      <c r="AU15" s="1253"/>
      <c r="AV15" s="1253"/>
    </row>
    <row r="16" spans="1:48" ht="15.75" x14ac:dyDescent="0.25">
      <c r="A16" s="1155" t="s">
        <v>7</v>
      </c>
      <c r="B16" s="1155"/>
      <c r="C16" s="1155"/>
      <c r="D16" s="1155"/>
      <c r="E16" s="1155"/>
      <c r="F16" s="1155"/>
      <c r="G16" s="1155"/>
      <c r="H16" s="1155"/>
      <c r="I16" s="1155"/>
      <c r="J16" s="1155"/>
      <c r="K16" s="1155"/>
      <c r="L16" s="1155"/>
      <c r="M16" s="1155"/>
      <c r="N16" s="1155"/>
      <c r="O16" s="1155"/>
      <c r="P16" s="1155"/>
      <c r="Q16" s="1155"/>
      <c r="R16" s="1155"/>
      <c r="S16" s="1155"/>
      <c r="T16" s="1155"/>
      <c r="U16" s="1155"/>
      <c r="V16" s="1155"/>
      <c r="W16" s="1155"/>
      <c r="X16" s="1155"/>
      <c r="Y16" s="1155"/>
      <c r="Z16" s="1155"/>
      <c r="AA16" s="1155"/>
      <c r="AB16" s="1155"/>
      <c r="AC16" s="1155"/>
      <c r="AD16" s="1155"/>
      <c r="AE16" s="1155"/>
      <c r="AF16" s="1155"/>
      <c r="AG16" s="1155"/>
      <c r="AH16" s="1155"/>
      <c r="AI16" s="1155"/>
      <c r="AJ16" s="1155"/>
      <c r="AK16" s="1155"/>
      <c r="AL16" s="1155"/>
      <c r="AM16" s="1155"/>
      <c r="AN16" s="1155"/>
      <c r="AO16" s="1155"/>
      <c r="AP16" s="1155"/>
      <c r="AQ16" s="1155"/>
      <c r="AR16" s="1155"/>
      <c r="AS16" s="1155"/>
      <c r="AT16" s="1155"/>
      <c r="AU16" s="1155"/>
      <c r="AV16" s="1155"/>
    </row>
    <row r="17" spans="1:48" x14ac:dyDescent="0.25">
      <c r="A17" s="1210"/>
      <c r="B17" s="1210"/>
      <c r="C17" s="1210"/>
      <c r="D17" s="1210"/>
      <c r="E17" s="1210"/>
      <c r="F17" s="1210"/>
      <c r="G17" s="1210"/>
      <c r="H17" s="1210"/>
      <c r="I17" s="1210"/>
      <c r="J17" s="1210"/>
      <c r="K17" s="1210"/>
      <c r="L17" s="1210"/>
      <c r="M17" s="1210"/>
      <c r="N17" s="1210"/>
      <c r="O17" s="1210"/>
      <c r="P17" s="1210"/>
      <c r="Q17" s="1210"/>
      <c r="R17" s="1210"/>
      <c r="S17" s="1210"/>
      <c r="T17" s="1210"/>
      <c r="U17" s="1210"/>
      <c r="V17" s="1210"/>
      <c r="W17" s="1210"/>
      <c r="X17" s="1210"/>
      <c r="Y17" s="1210"/>
      <c r="Z17" s="1210"/>
      <c r="AA17" s="1210"/>
      <c r="AB17" s="1210"/>
      <c r="AC17" s="1210"/>
      <c r="AD17" s="1210"/>
      <c r="AE17" s="1210"/>
      <c r="AF17" s="1210"/>
      <c r="AG17" s="1210"/>
      <c r="AH17" s="1210"/>
      <c r="AI17" s="1210"/>
      <c r="AJ17" s="1210"/>
      <c r="AK17" s="1210"/>
      <c r="AL17" s="1210"/>
      <c r="AM17" s="1210"/>
      <c r="AN17" s="1210"/>
      <c r="AO17" s="1210"/>
      <c r="AP17" s="1210"/>
      <c r="AQ17" s="1210"/>
      <c r="AR17" s="1210"/>
      <c r="AS17" s="1210"/>
      <c r="AT17" s="1210"/>
      <c r="AU17" s="1210"/>
      <c r="AV17" s="1210"/>
    </row>
    <row r="18" spans="1:48" ht="14.25" customHeight="1" x14ac:dyDescent="0.25">
      <c r="A18" s="1210"/>
      <c r="B18" s="1210"/>
      <c r="C18" s="1210"/>
      <c r="D18" s="1210"/>
      <c r="E18" s="1210"/>
      <c r="F18" s="1210"/>
      <c r="G18" s="1210"/>
      <c r="H18" s="1210"/>
      <c r="I18" s="1210"/>
      <c r="J18" s="1210"/>
      <c r="K18" s="1210"/>
      <c r="L18" s="1210"/>
      <c r="M18" s="1210"/>
      <c r="N18" s="1210"/>
      <c r="O18" s="1210"/>
      <c r="P18" s="1210"/>
      <c r="Q18" s="1210"/>
      <c r="R18" s="1210"/>
      <c r="S18" s="1210"/>
      <c r="T18" s="1210"/>
      <c r="U18" s="1210"/>
      <c r="V18" s="1210"/>
      <c r="W18" s="1210"/>
      <c r="X18" s="1210"/>
      <c r="Y18" s="1210"/>
      <c r="Z18" s="1210"/>
      <c r="AA18" s="1210"/>
      <c r="AB18" s="1210"/>
      <c r="AC18" s="1210"/>
      <c r="AD18" s="1210"/>
      <c r="AE18" s="1210"/>
      <c r="AF18" s="1210"/>
      <c r="AG18" s="1210"/>
      <c r="AH18" s="1210"/>
      <c r="AI18" s="1210"/>
      <c r="AJ18" s="1210"/>
      <c r="AK18" s="1210"/>
      <c r="AL18" s="1210"/>
      <c r="AM18" s="1210"/>
      <c r="AN18" s="1210"/>
      <c r="AO18" s="1210"/>
      <c r="AP18" s="1210"/>
      <c r="AQ18" s="1210"/>
      <c r="AR18" s="1210"/>
      <c r="AS18" s="1210"/>
      <c r="AT18" s="1210"/>
      <c r="AU18" s="1210"/>
      <c r="AV18" s="1210"/>
    </row>
    <row r="19" spans="1:48" x14ac:dyDescent="0.25">
      <c r="A19" s="1210"/>
      <c r="B19" s="1210"/>
      <c r="C19" s="1210"/>
      <c r="D19" s="1210"/>
      <c r="E19" s="1210"/>
      <c r="F19" s="1210"/>
      <c r="G19" s="1210"/>
      <c r="H19" s="1210"/>
      <c r="I19" s="1210"/>
      <c r="J19" s="1210"/>
      <c r="K19" s="1210"/>
      <c r="L19" s="1210"/>
      <c r="M19" s="1210"/>
      <c r="N19" s="1210"/>
      <c r="O19" s="1210"/>
      <c r="P19" s="1210"/>
      <c r="Q19" s="1210"/>
      <c r="R19" s="1210"/>
      <c r="S19" s="1210"/>
      <c r="T19" s="1210"/>
      <c r="U19" s="1210"/>
      <c r="V19" s="1210"/>
      <c r="W19" s="1210"/>
      <c r="X19" s="1210"/>
      <c r="Y19" s="1210"/>
      <c r="Z19" s="1210"/>
      <c r="AA19" s="1210"/>
      <c r="AB19" s="1210"/>
      <c r="AC19" s="1210"/>
      <c r="AD19" s="1210"/>
      <c r="AE19" s="1210"/>
      <c r="AF19" s="1210"/>
      <c r="AG19" s="1210"/>
      <c r="AH19" s="1210"/>
      <c r="AI19" s="1210"/>
      <c r="AJ19" s="1210"/>
      <c r="AK19" s="1210"/>
      <c r="AL19" s="1210"/>
      <c r="AM19" s="1210"/>
      <c r="AN19" s="1210"/>
      <c r="AO19" s="1210"/>
      <c r="AP19" s="1210"/>
      <c r="AQ19" s="1210"/>
      <c r="AR19" s="1210"/>
      <c r="AS19" s="1210"/>
      <c r="AT19" s="1210"/>
      <c r="AU19" s="1210"/>
      <c r="AV19" s="1210"/>
    </row>
    <row r="20" spans="1:48" s="26" customFormat="1" x14ac:dyDescent="0.25">
      <c r="A20" s="1204"/>
      <c r="B20" s="1204"/>
      <c r="C20" s="1204"/>
      <c r="D20" s="1204"/>
      <c r="E20" s="1204"/>
      <c r="F20" s="1204"/>
      <c r="G20" s="1204"/>
      <c r="H20" s="1204"/>
      <c r="I20" s="1204"/>
      <c r="J20" s="1204"/>
      <c r="K20" s="1204"/>
      <c r="L20" s="1204"/>
      <c r="M20" s="1204"/>
      <c r="N20" s="1204"/>
      <c r="O20" s="1204"/>
      <c r="P20" s="1204"/>
      <c r="Q20" s="1204"/>
      <c r="R20" s="1204"/>
      <c r="S20" s="1204"/>
      <c r="T20" s="1204"/>
      <c r="U20" s="1204"/>
      <c r="V20" s="1204"/>
      <c r="W20" s="1204"/>
      <c r="X20" s="1204"/>
      <c r="Y20" s="1204"/>
      <c r="Z20" s="1204"/>
      <c r="AA20" s="1204"/>
      <c r="AB20" s="1204"/>
      <c r="AC20" s="1204"/>
      <c r="AD20" s="1204"/>
      <c r="AE20" s="1204"/>
      <c r="AF20" s="1204"/>
      <c r="AG20" s="1204"/>
      <c r="AH20" s="1204"/>
      <c r="AI20" s="1204"/>
      <c r="AJ20" s="1204"/>
      <c r="AK20" s="1204"/>
      <c r="AL20" s="1204"/>
      <c r="AM20" s="1204"/>
      <c r="AN20" s="1204"/>
      <c r="AO20" s="1204"/>
      <c r="AP20" s="1204"/>
      <c r="AQ20" s="1204"/>
      <c r="AR20" s="1204"/>
      <c r="AS20" s="1204"/>
      <c r="AT20" s="1204"/>
      <c r="AU20" s="1204"/>
      <c r="AV20" s="1204"/>
    </row>
    <row r="21" spans="1:48" s="26" customFormat="1" x14ac:dyDescent="0.25">
      <c r="A21" s="1364" t="s">
        <v>471</v>
      </c>
      <c r="B21" s="1364"/>
      <c r="C21" s="1364"/>
      <c r="D21" s="1364"/>
      <c r="E21" s="1364"/>
      <c r="F21" s="1364"/>
      <c r="G21" s="1364"/>
      <c r="H21" s="1364"/>
      <c r="I21" s="1364"/>
      <c r="J21" s="1364"/>
      <c r="K21" s="1364"/>
      <c r="L21" s="1364"/>
      <c r="M21" s="1364"/>
      <c r="N21" s="1364"/>
      <c r="O21" s="1364"/>
      <c r="P21" s="1364"/>
      <c r="Q21" s="1364"/>
      <c r="R21" s="1364"/>
      <c r="S21" s="1364"/>
      <c r="T21" s="1364"/>
      <c r="U21" s="1364"/>
      <c r="V21" s="1364"/>
      <c r="W21" s="1364"/>
      <c r="X21" s="1364"/>
      <c r="Y21" s="1364"/>
      <c r="Z21" s="1364"/>
      <c r="AA21" s="1364"/>
      <c r="AB21" s="1364"/>
      <c r="AC21" s="1364"/>
      <c r="AD21" s="1364"/>
      <c r="AE21" s="1364"/>
      <c r="AF21" s="1364"/>
      <c r="AG21" s="1364"/>
      <c r="AH21" s="1364"/>
      <c r="AI21" s="1364"/>
      <c r="AJ21" s="1364"/>
      <c r="AK21" s="1364"/>
      <c r="AL21" s="1364"/>
      <c r="AM21" s="1364"/>
      <c r="AN21" s="1364"/>
      <c r="AO21" s="1364"/>
      <c r="AP21" s="1364"/>
      <c r="AQ21" s="1364"/>
      <c r="AR21" s="1364"/>
      <c r="AS21" s="1364"/>
      <c r="AT21" s="1364"/>
      <c r="AU21" s="1364"/>
      <c r="AV21" s="1364"/>
    </row>
    <row r="22" spans="1:48" s="26" customFormat="1" ht="58.5" customHeight="1" x14ac:dyDescent="0.25">
      <c r="A22" s="1355" t="s">
        <v>54</v>
      </c>
      <c r="B22" s="1366" t="s">
        <v>26</v>
      </c>
      <c r="C22" s="1355" t="s">
        <v>53</v>
      </c>
      <c r="D22" s="1355" t="s">
        <v>52</v>
      </c>
      <c r="E22" s="1369" t="s">
        <v>479</v>
      </c>
      <c r="F22" s="1370"/>
      <c r="G22" s="1370"/>
      <c r="H22" s="1370"/>
      <c r="I22" s="1370"/>
      <c r="J22" s="1370"/>
      <c r="K22" s="1370"/>
      <c r="L22" s="1371"/>
      <c r="M22" s="1355" t="s">
        <v>51</v>
      </c>
      <c r="N22" s="1355" t="s">
        <v>50</v>
      </c>
      <c r="O22" s="1355" t="s">
        <v>49</v>
      </c>
      <c r="P22" s="1350" t="s">
        <v>250</v>
      </c>
      <c r="Q22" s="1350" t="s">
        <v>48</v>
      </c>
      <c r="R22" s="1350" t="s">
        <v>47</v>
      </c>
      <c r="S22" s="1350" t="s">
        <v>46</v>
      </c>
      <c r="T22" s="1350"/>
      <c r="U22" s="1372" t="s">
        <v>45</v>
      </c>
      <c r="V22" s="1372" t="s">
        <v>44</v>
      </c>
      <c r="W22" s="1350" t="s">
        <v>43</v>
      </c>
      <c r="X22" s="1350" t="s">
        <v>42</v>
      </c>
      <c r="Y22" s="1350" t="s">
        <v>41</v>
      </c>
      <c r="Z22" s="1357" t="s">
        <v>40</v>
      </c>
      <c r="AA22" s="1350" t="s">
        <v>39</v>
      </c>
      <c r="AB22" s="1350" t="s">
        <v>38</v>
      </c>
      <c r="AC22" s="1350" t="s">
        <v>37</v>
      </c>
      <c r="AD22" s="1350" t="s">
        <v>36</v>
      </c>
      <c r="AE22" s="1350" t="s">
        <v>35</v>
      </c>
      <c r="AF22" s="1350" t="s">
        <v>34</v>
      </c>
      <c r="AG22" s="1350"/>
      <c r="AH22" s="1350"/>
      <c r="AI22" s="1350"/>
      <c r="AJ22" s="1350"/>
      <c r="AK22" s="1350"/>
      <c r="AL22" s="1350" t="s">
        <v>33</v>
      </c>
      <c r="AM22" s="1350"/>
      <c r="AN22" s="1350"/>
      <c r="AO22" s="1350"/>
      <c r="AP22" s="1350" t="s">
        <v>32</v>
      </c>
      <c r="AQ22" s="1350"/>
      <c r="AR22" s="1350" t="s">
        <v>31</v>
      </c>
      <c r="AS22" s="1350" t="s">
        <v>30</v>
      </c>
      <c r="AT22" s="1350" t="s">
        <v>29</v>
      </c>
      <c r="AU22" s="1350" t="s">
        <v>28</v>
      </c>
      <c r="AV22" s="1358" t="s">
        <v>27</v>
      </c>
    </row>
    <row r="23" spans="1:48" s="26" customFormat="1" ht="64.5" customHeight="1" x14ac:dyDescent="0.25">
      <c r="A23" s="1365"/>
      <c r="B23" s="1367"/>
      <c r="C23" s="1365"/>
      <c r="D23" s="1365"/>
      <c r="E23" s="1360" t="s">
        <v>25</v>
      </c>
      <c r="F23" s="1351" t="s">
        <v>137</v>
      </c>
      <c r="G23" s="1351" t="s">
        <v>136</v>
      </c>
      <c r="H23" s="1351" t="s">
        <v>135</v>
      </c>
      <c r="I23" s="1353" t="s">
        <v>392</v>
      </c>
      <c r="J23" s="1353" t="s">
        <v>393</v>
      </c>
      <c r="K23" s="1353" t="s">
        <v>394</v>
      </c>
      <c r="L23" s="1351" t="s">
        <v>82</v>
      </c>
      <c r="M23" s="1365"/>
      <c r="N23" s="1365"/>
      <c r="O23" s="1365"/>
      <c r="P23" s="1350"/>
      <c r="Q23" s="1350"/>
      <c r="R23" s="1350"/>
      <c r="S23" s="1362" t="s">
        <v>3</v>
      </c>
      <c r="T23" s="1362" t="s">
        <v>13</v>
      </c>
      <c r="U23" s="1372"/>
      <c r="V23" s="1372"/>
      <c r="W23" s="1350"/>
      <c r="X23" s="1350"/>
      <c r="Y23" s="1350"/>
      <c r="Z23" s="1350"/>
      <c r="AA23" s="1350"/>
      <c r="AB23" s="1350"/>
      <c r="AC23" s="1350"/>
      <c r="AD23" s="1350"/>
      <c r="AE23" s="1350"/>
      <c r="AF23" s="1350" t="s">
        <v>24</v>
      </c>
      <c r="AG23" s="1350"/>
      <c r="AH23" s="1350" t="s">
        <v>23</v>
      </c>
      <c r="AI23" s="1350"/>
      <c r="AJ23" s="1355" t="s">
        <v>22</v>
      </c>
      <c r="AK23" s="1355" t="s">
        <v>21</v>
      </c>
      <c r="AL23" s="1355" t="s">
        <v>20</v>
      </c>
      <c r="AM23" s="1355" t="s">
        <v>19</v>
      </c>
      <c r="AN23" s="1355" t="s">
        <v>18</v>
      </c>
      <c r="AO23" s="1355" t="s">
        <v>17</v>
      </c>
      <c r="AP23" s="1355" t="s">
        <v>16</v>
      </c>
      <c r="AQ23" s="1373" t="s">
        <v>13</v>
      </c>
      <c r="AR23" s="1350"/>
      <c r="AS23" s="1350"/>
      <c r="AT23" s="1350"/>
      <c r="AU23" s="1350"/>
      <c r="AV23" s="1359"/>
    </row>
    <row r="24" spans="1:48" s="26" customFormat="1" ht="96.75" customHeight="1" x14ac:dyDescent="0.25">
      <c r="A24" s="1356"/>
      <c r="B24" s="1368"/>
      <c r="C24" s="1356"/>
      <c r="D24" s="1356"/>
      <c r="E24" s="1361"/>
      <c r="F24" s="1352"/>
      <c r="G24" s="1352"/>
      <c r="H24" s="1352"/>
      <c r="I24" s="1354"/>
      <c r="J24" s="1354"/>
      <c r="K24" s="1354"/>
      <c r="L24" s="1352"/>
      <c r="M24" s="1356"/>
      <c r="N24" s="1356"/>
      <c r="O24" s="1356"/>
      <c r="P24" s="1350"/>
      <c r="Q24" s="1350"/>
      <c r="R24" s="1350"/>
      <c r="S24" s="1363"/>
      <c r="T24" s="1363"/>
      <c r="U24" s="1372"/>
      <c r="V24" s="1372"/>
      <c r="W24" s="1350"/>
      <c r="X24" s="1350"/>
      <c r="Y24" s="1350"/>
      <c r="Z24" s="1350"/>
      <c r="AA24" s="1350"/>
      <c r="AB24" s="1350"/>
      <c r="AC24" s="1350"/>
      <c r="AD24" s="1350"/>
      <c r="AE24" s="1350"/>
      <c r="AF24" s="195" t="s">
        <v>15</v>
      </c>
      <c r="AG24" s="195" t="s">
        <v>14</v>
      </c>
      <c r="AH24" s="196" t="s">
        <v>3</v>
      </c>
      <c r="AI24" s="196" t="s">
        <v>13</v>
      </c>
      <c r="AJ24" s="1356"/>
      <c r="AK24" s="1356"/>
      <c r="AL24" s="1356"/>
      <c r="AM24" s="1356"/>
      <c r="AN24" s="1356"/>
      <c r="AO24" s="1356"/>
      <c r="AP24" s="1356"/>
      <c r="AQ24" s="1374"/>
      <c r="AR24" s="1350"/>
      <c r="AS24" s="1350"/>
      <c r="AT24" s="1350"/>
      <c r="AU24" s="1350"/>
      <c r="AV24" s="1359"/>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80" t="s">
        <v>327</v>
      </c>
      <c r="B5" s="1380"/>
      <c r="C5" s="95"/>
      <c r="D5" s="95"/>
      <c r="E5" s="95"/>
      <c r="F5" s="95"/>
      <c r="G5" s="95"/>
      <c r="H5" s="95"/>
    </row>
    <row r="6" spans="1:8" ht="18.75" x14ac:dyDescent="0.3">
      <c r="A6" s="200"/>
      <c r="B6" s="200"/>
      <c r="C6" s="200"/>
      <c r="D6" s="200"/>
      <c r="E6" s="200"/>
      <c r="F6" s="200"/>
      <c r="G6" s="200"/>
      <c r="H6" s="200"/>
    </row>
    <row r="7" spans="1:8" ht="18.75" x14ac:dyDescent="0.25">
      <c r="A7" s="1158" t="s">
        <v>11</v>
      </c>
      <c r="B7" s="1158"/>
      <c r="C7" s="199"/>
      <c r="D7" s="199"/>
      <c r="E7" s="199"/>
      <c r="F7" s="199"/>
      <c r="G7" s="199"/>
      <c r="H7" s="199"/>
    </row>
    <row r="8" spans="1:8" ht="18.75" x14ac:dyDescent="0.25">
      <c r="A8" s="199"/>
      <c r="B8" s="199"/>
      <c r="C8" s="199"/>
      <c r="D8" s="199"/>
      <c r="E8" s="199"/>
      <c r="F8" s="199"/>
      <c r="G8" s="199"/>
      <c r="H8" s="199"/>
    </row>
    <row r="9" spans="1:8" x14ac:dyDescent="0.25">
      <c r="A9" s="1253" t="s">
        <v>8</v>
      </c>
      <c r="B9" s="1253"/>
      <c r="C9" s="197"/>
      <c r="D9" s="197"/>
      <c r="E9" s="197"/>
      <c r="F9" s="197"/>
      <c r="G9" s="197"/>
      <c r="H9" s="197"/>
    </row>
    <row r="10" spans="1:8" x14ac:dyDescent="0.25">
      <c r="A10" s="1155" t="s">
        <v>10</v>
      </c>
      <c r="B10" s="1155"/>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53" t="s">
        <v>8</v>
      </c>
      <c r="B12" s="1253"/>
      <c r="C12" s="197"/>
      <c r="D12" s="197"/>
      <c r="E12" s="197"/>
      <c r="F12" s="197"/>
      <c r="G12" s="197"/>
      <c r="H12" s="197"/>
    </row>
    <row r="13" spans="1:8" x14ac:dyDescent="0.25">
      <c r="A13" s="1155" t="s">
        <v>9</v>
      </c>
      <c r="B13" s="1155"/>
      <c r="C13" s="198"/>
      <c r="D13" s="198"/>
      <c r="E13" s="198"/>
      <c r="F13" s="198"/>
      <c r="G13" s="198"/>
      <c r="H13" s="198"/>
    </row>
    <row r="14" spans="1:8" ht="18.75" x14ac:dyDescent="0.25">
      <c r="A14" s="11"/>
      <c r="B14" s="11"/>
      <c r="C14" s="11"/>
      <c r="D14" s="11"/>
      <c r="E14" s="11"/>
      <c r="F14" s="11"/>
      <c r="G14" s="11"/>
      <c r="H14" s="11"/>
    </row>
    <row r="15" spans="1:8" x14ac:dyDescent="0.25">
      <c r="A15" s="1253" t="s">
        <v>8</v>
      </c>
      <c r="B15" s="1253"/>
      <c r="C15" s="197"/>
      <c r="D15" s="197"/>
      <c r="E15" s="197"/>
      <c r="F15" s="197"/>
      <c r="G15" s="197"/>
      <c r="H15" s="197"/>
    </row>
    <row r="16" spans="1:8" x14ac:dyDescent="0.25">
      <c r="A16" s="1155" t="s">
        <v>7</v>
      </c>
      <c r="B16" s="1155"/>
      <c r="C16" s="198"/>
      <c r="D16" s="198"/>
      <c r="E16" s="198"/>
      <c r="F16" s="198"/>
      <c r="G16" s="198"/>
      <c r="H16" s="198"/>
    </row>
    <row r="17" spans="1:2" x14ac:dyDescent="0.25">
      <c r="B17" s="166"/>
    </row>
    <row r="18" spans="1:2" ht="33.75" customHeight="1" x14ac:dyDescent="0.25">
      <c r="A18" s="1378" t="s">
        <v>472</v>
      </c>
      <c r="B18" s="1379"/>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5" t="s">
        <v>364</v>
      </c>
    </row>
    <row r="57" spans="1:2" x14ac:dyDescent="0.25">
      <c r="A57" s="178" t="s">
        <v>365</v>
      </c>
      <c r="B57" s="1376"/>
    </row>
    <row r="58" spans="1:2" x14ac:dyDescent="0.25">
      <c r="A58" s="178" t="s">
        <v>366</v>
      </c>
      <c r="B58" s="1376"/>
    </row>
    <row r="59" spans="1:2" x14ac:dyDescent="0.25">
      <c r="A59" s="178" t="s">
        <v>367</v>
      </c>
      <c r="B59" s="1376"/>
    </row>
    <row r="60" spans="1:2" x14ac:dyDescent="0.25">
      <c r="A60" s="178" t="s">
        <v>368</v>
      </c>
      <c r="B60" s="1376"/>
    </row>
    <row r="61" spans="1:2" ht="16.5" thickBot="1" x14ac:dyDescent="0.3">
      <c r="A61" s="179" t="s">
        <v>369</v>
      </c>
      <c r="B61" s="1377"/>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5" t="s">
        <v>383</v>
      </c>
    </row>
    <row r="74" spans="1:2" x14ac:dyDescent="0.25">
      <c r="A74" s="178" t="s">
        <v>384</v>
      </c>
      <c r="B74" s="1376"/>
    </row>
    <row r="75" spans="1:2" x14ac:dyDescent="0.25">
      <c r="A75" s="178" t="s">
        <v>385</v>
      </c>
      <c r="B75" s="1376"/>
    </row>
    <row r="76" spans="1:2" x14ac:dyDescent="0.25">
      <c r="A76" s="178" t="s">
        <v>386</v>
      </c>
      <c r="B76" s="1376"/>
    </row>
    <row r="77" spans="1:2" x14ac:dyDescent="0.25">
      <c r="A77" s="178" t="s">
        <v>387</v>
      </c>
      <c r="B77" s="1376"/>
    </row>
    <row r="78" spans="1:2" ht="16.5" thickBot="1" x14ac:dyDescent="0.3">
      <c r="A78" s="188" t="s">
        <v>388</v>
      </c>
      <c r="B78" s="1377"/>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8" customWidth="1"/>
    <col min="3" max="3" width="101" style="67" customWidth="1"/>
    <col min="4" max="4" width="22.85546875" style="67" customWidth="1"/>
    <col min="5" max="6" width="18.7109375" style="581" customWidth="1"/>
    <col min="7" max="8" width="18.7109375" style="67" customWidth="1"/>
    <col min="9" max="12" width="18.7109375" style="72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6" t="s">
        <v>177</v>
      </c>
      <c r="J1" s="666" t="s">
        <v>175</v>
      </c>
      <c r="K1" s="666" t="s">
        <v>173</v>
      </c>
      <c r="L1" s="666" t="s">
        <v>171</v>
      </c>
    </row>
    <row r="2" spans="1:22" ht="18.75" x14ac:dyDescent="0.3">
      <c r="A2" s="667"/>
      <c r="B2" s="1140" t="s">
        <v>1071</v>
      </c>
      <c r="C2" s="1141"/>
      <c r="D2" s="1141"/>
      <c r="E2" s="1141"/>
      <c r="F2" s="1141"/>
      <c r="G2" s="1141"/>
      <c r="H2" s="1141"/>
      <c r="I2" s="1141"/>
      <c r="J2" s="1141"/>
      <c r="K2" s="1141"/>
      <c r="L2" s="1142"/>
    </row>
    <row r="3" spans="1:22" s="672" customFormat="1" ht="179.25" customHeight="1" x14ac:dyDescent="0.25">
      <c r="A3" s="668"/>
      <c r="B3" s="669">
        <v>1</v>
      </c>
      <c r="C3" s="670" t="s">
        <v>824</v>
      </c>
      <c r="D3" s="671" t="s">
        <v>825</v>
      </c>
      <c r="E3" s="1038" t="s">
        <v>1129</v>
      </c>
      <c r="F3" s="1039" t="s">
        <v>1130</v>
      </c>
      <c r="G3" s="1040">
        <v>3.1772884000000001</v>
      </c>
      <c r="H3" s="1041">
        <f>ROUND(G3/1.2,8)</f>
        <v>2.64774033</v>
      </c>
      <c r="I3" s="1042">
        <v>0</v>
      </c>
      <c r="J3" s="1043">
        <f>H3-K3-L3-I3</f>
        <v>1.44507355</v>
      </c>
      <c r="K3" s="1043">
        <f>ROUND(0.68060366*1.03*1.04,8)</f>
        <v>0.72906263999999998</v>
      </c>
      <c r="L3" s="1044">
        <f>ROUND(0.44212485*1.03*1.04,8)</f>
        <v>0.47360414000000001</v>
      </c>
      <c r="P3" s="673"/>
      <c r="V3" s="674"/>
    </row>
    <row r="4" spans="1:22" s="672" customFormat="1" ht="56.25" customHeight="1" x14ac:dyDescent="0.25">
      <c r="A4" s="675"/>
      <c r="B4" s="669">
        <v>5</v>
      </c>
      <c r="C4" s="676" t="s">
        <v>826</v>
      </c>
      <c r="D4" s="677" t="s">
        <v>827</v>
      </c>
      <c r="E4" s="1045">
        <v>2021</v>
      </c>
      <c r="F4" s="1046">
        <v>1970</v>
      </c>
      <c r="G4" s="1040">
        <v>0.74756968999999995</v>
      </c>
      <c r="H4" s="1040">
        <f t="shared" ref="H4:H6" si="0">ROUND(G4/1.2,8)</f>
        <v>0.62297473999999997</v>
      </c>
      <c r="I4" s="1042">
        <v>0</v>
      </c>
      <c r="J4" s="1043">
        <f t="shared" ref="J4:J6" si="1">H4-K4-L4-I4</f>
        <v>9.2614669999999982E-2</v>
      </c>
      <c r="K4" s="1043">
        <f>ROUND(0.44635464*1.03*1.04,8)</f>
        <v>0.47813508999999998</v>
      </c>
      <c r="L4" s="1044">
        <f>ROUND(0.04875372*1.03*1.04,8)</f>
        <v>5.2224979999999997E-2</v>
      </c>
    </row>
    <row r="5" spans="1:22" s="679" customFormat="1" ht="129.75" customHeight="1" x14ac:dyDescent="0.25">
      <c r="A5" s="675"/>
      <c r="B5" s="669">
        <v>8</v>
      </c>
      <c r="C5" s="678" t="s">
        <v>1131</v>
      </c>
      <c r="D5" s="677" t="s">
        <v>795</v>
      </c>
      <c r="E5" s="1045">
        <v>2021</v>
      </c>
      <c r="F5" s="1047">
        <v>1957</v>
      </c>
      <c r="G5" s="1048">
        <v>0.57416153000000003</v>
      </c>
      <c r="H5" s="1040">
        <f t="shared" si="0"/>
        <v>0.47846793999999998</v>
      </c>
      <c r="I5" s="1042">
        <v>0</v>
      </c>
      <c r="J5" s="1043">
        <f t="shared" si="1"/>
        <v>0.46246292999999999</v>
      </c>
      <c r="K5" s="1043">
        <f>ROUND(0.00315742*1.03*1.04,8)</f>
        <v>3.38223E-3</v>
      </c>
      <c r="L5" s="1044">
        <f>ROUND(0.01179512*1.03*1.039,8)</f>
        <v>1.262278E-2</v>
      </c>
    </row>
    <row r="6" spans="1:22" s="672" customFormat="1" ht="60" customHeight="1" x14ac:dyDescent="0.25">
      <c r="A6" s="675"/>
      <c r="B6" s="669">
        <v>11</v>
      </c>
      <c r="C6" s="678" t="s">
        <v>835</v>
      </c>
      <c r="D6" s="677" t="s">
        <v>836</v>
      </c>
      <c r="E6" s="1045">
        <v>2021</v>
      </c>
      <c r="F6" s="1047">
        <v>1959</v>
      </c>
      <c r="G6" s="1040">
        <v>0.79985057999999998</v>
      </c>
      <c r="H6" s="1040">
        <f t="shared" si="0"/>
        <v>0.66654215000000006</v>
      </c>
      <c r="I6" s="1042">
        <v>0</v>
      </c>
      <c r="J6" s="1043">
        <f t="shared" si="1"/>
        <v>0.66249335000000009</v>
      </c>
      <c r="K6" s="1043">
        <f>ROUND(0*1.03*1.04,8)</f>
        <v>0</v>
      </c>
      <c r="L6" s="1044">
        <f>ROUND(0.00378332*1.03*1.039,8)</f>
        <v>4.0488E-3</v>
      </c>
    </row>
    <row r="7" spans="1:22" ht="26.25" x14ac:dyDescent="0.4">
      <c r="A7" s="680"/>
      <c r="B7" s="681"/>
      <c r="C7" s="682"/>
      <c r="D7" s="682"/>
      <c r="E7" s="683"/>
      <c r="F7" s="683"/>
      <c r="G7" s="684">
        <f t="shared" ref="G7:L7" si="2">SUM(G3:G6)</f>
        <v>5.2988702000000005</v>
      </c>
      <c r="H7" s="684">
        <f t="shared" si="2"/>
        <v>4.41572516</v>
      </c>
      <c r="I7" s="684">
        <f t="shared" si="2"/>
        <v>0</v>
      </c>
      <c r="J7" s="684">
        <f t="shared" si="2"/>
        <v>2.6626444999999999</v>
      </c>
      <c r="K7" s="684">
        <f t="shared" si="2"/>
        <v>1.2105799599999998</v>
      </c>
      <c r="L7" s="684">
        <f t="shared" si="2"/>
        <v>0.54250070000000006</v>
      </c>
      <c r="P7" s="685"/>
    </row>
    <row r="8" spans="1:22" ht="20.25" x14ac:dyDescent="0.3">
      <c r="A8" s="566"/>
      <c r="B8" s="681"/>
      <c r="C8" s="686"/>
      <c r="D8" s="686"/>
      <c r="E8" s="687"/>
      <c r="F8" s="687"/>
      <c r="G8" s="686"/>
      <c r="H8" s="688">
        <v>4.3838999999999997</v>
      </c>
      <c r="I8" s="689">
        <f>H8-H7</f>
        <v>-3.1825160000000352E-2</v>
      </c>
      <c r="J8" s="690"/>
      <c r="K8" s="691"/>
      <c r="L8" s="692"/>
    </row>
    <row r="9" spans="1:22" ht="18.75" x14ac:dyDescent="0.3">
      <c r="A9" s="566"/>
      <c r="B9" s="1140" t="s">
        <v>1072</v>
      </c>
      <c r="C9" s="1141"/>
      <c r="D9" s="1141"/>
      <c r="E9" s="1141"/>
      <c r="F9" s="1141"/>
      <c r="G9" s="1141"/>
      <c r="H9" s="1141"/>
      <c r="I9" s="1141"/>
      <c r="J9" s="1141"/>
      <c r="K9" s="1141"/>
      <c r="L9" s="1142"/>
    </row>
    <row r="10" spans="1:22" s="701" customFormat="1" ht="315.75" x14ac:dyDescent="0.3">
      <c r="A10" s="693"/>
      <c r="B10" s="694">
        <v>15</v>
      </c>
      <c r="C10" s="695" t="s">
        <v>828</v>
      </c>
      <c r="D10" s="696" t="s">
        <v>829</v>
      </c>
      <c r="E10" s="697">
        <v>2022</v>
      </c>
      <c r="F10" s="697">
        <v>1965</v>
      </c>
      <c r="G10" s="698">
        <v>4.0827070699999997</v>
      </c>
      <c r="H10" s="698">
        <f>ROUND(G10/1.2,8)</f>
        <v>3.4022558900000002</v>
      </c>
      <c r="I10" s="699">
        <v>0</v>
      </c>
      <c r="J10" s="700">
        <f t="shared" ref="J10:J12" si="3">H10-K10-L10-I10</f>
        <v>1.5072204900000001</v>
      </c>
      <c r="K10" s="700">
        <f>ROUND(1.40584866*1.03*1.039,8)</f>
        <v>1.5044970600000001</v>
      </c>
      <c r="L10" s="697">
        <f>ROUND(0.36493112*1.03*1.039,8)</f>
        <v>0.39053833999999998</v>
      </c>
    </row>
    <row r="11" spans="1:22" s="701" customFormat="1" ht="109.5" customHeight="1" x14ac:dyDescent="0.25">
      <c r="A11" s="702"/>
      <c r="B11" s="697">
        <v>35</v>
      </c>
      <c r="C11" s="703" t="s">
        <v>1132</v>
      </c>
      <c r="D11" s="704" t="s">
        <v>838</v>
      </c>
      <c r="E11" s="705" t="s">
        <v>1133</v>
      </c>
      <c r="F11" s="705" t="s">
        <v>1134</v>
      </c>
      <c r="G11" s="698">
        <v>0.36587346999999998</v>
      </c>
      <c r="H11" s="698">
        <f t="shared" ref="H11:H12" si="4">ROUND(G11/1.2,8)</f>
        <v>0.30489455999999998</v>
      </c>
      <c r="I11" s="699">
        <v>0</v>
      </c>
      <c r="J11" s="700">
        <f t="shared" si="3"/>
        <v>0.30095973999999998</v>
      </c>
      <c r="K11" s="699">
        <v>0</v>
      </c>
      <c r="L11" s="697">
        <f>ROUND(0.00367682*1.03*1.039,8)</f>
        <v>3.9348200000000003E-3</v>
      </c>
    </row>
    <row r="12" spans="1:22" s="701" customFormat="1" ht="177" customHeight="1" x14ac:dyDescent="0.25">
      <c r="A12" s="706"/>
      <c r="B12" s="697">
        <v>7</v>
      </c>
      <c r="C12" s="707" t="s">
        <v>1135</v>
      </c>
      <c r="D12" s="696" t="s">
        <v>840</v>
      </c>
      <c r="E12" s="697">
        <v>2022</v>
      </c>
      <c r="F12" s="697">
        <v>1960</v>
      </c>
      <c r="G12" s="698">
        <v>0.67924450000000003</v>
      </c>
      <c r="H12" s="698">
        <f t="shared" si="4"/>
        <v>0.56603707999999997</v>
      </c>
      <c r="I12" s="708">
        <v>0</v>
      </c>
      <c r="J12" s="709">
        <f t="shared" si="3"/>
        <v>0.54937320000000001</v>
      </c>
      <c r="K12" s="708">
        <v>0</v>
      </c>
      <c r="L12" s="710">
        <f>ROUND(0.01557125*1.03*1.039,8)</f>
        <v>1.6663879999999999E-2</v>
      </c>
    </row>
    <row r="13" spans="1:22" ht="26.25" x14ac:dyDescent="0.4">
      <c r="A13" s="680"/>
      <c r="B13" s="711"/>
      <c r="C13" s="712"/>
      <c r="D13" s="712"/>
      <c r="E13" s="713"/>
      <c r="F13" s="713"/>
      <c r="G13" s="714">
        <f>SUM(G10:G12)</f>
        <v>5.1278250400000003</v>
      </c>
      <c r="H13" s="714">
        <f t="shared" ref="H13:L13" si="5">SUM(H10:H12)</f>
        <v>4.2731875300000004</v>
      </c>
      <c r="I13" s="714">
        <f t="shared" si="5"/>
        <v>0</v>
      </c>
      <c r="J13" s="714">
        <f t="shared" si="5"/>
        <v>2.3575534300000003</v>
      </c>
      <c r="K13" s="714">
        <f t="shared" si="5"/>
        <v>1.5044970600000001</v>
      </c>
      <c r="L13" s="714">
        <f t="shared" si="5"/>
        <v>0.41113704000000001</v>
      </c>
      <c r="P13" s="685"/>
    </row>
    <row r="14" spans="1:22" ht="26.25" x14ac:dyDescent="0.4">
      <c r="A14" s="680"/>
      <c r="B14" s="715"/>
      <c r="C14" s="716"/>
      <c r="D14" s="716"/>
      <c r="E14" s="717"/>
      <c r="F14" s="717"/>
      <c r="G14" s="718"/>
      <c r="H14" s="718">
        <v>4.3838999999999997</v>
      </c>
      <c r="I14" s="718">
        <f>H14-H13</f>
        <v>0.11071246999999929</v>
      </c>
      <c r="J14" s="718"/>
      <c r="K14" s="718"/>
      <c r="L14" s="719"/>
      <c r="P14" s="685"/>
    </row>
    <row r="15" spans="1:22" ht="18.75" x14ac:dyDescent="0.3">
      <c r="A15" s="680"/>
      <c r="B15" s="1140" t="s">
        <v>1074</v>
      </c>
      <c r="C15" s="1141"/>
      <c r="D15" s="1141"/>
      <c r="E15" s="1141"/>
      <c r="F15" s="1141"/>
      <c r="G15" s="1141"/>
      <c r="H15" s="1141"/>
      <c r="I15" s="1141"/>
      <c r="J15" s="1141"/>
      <c r="K15" s="1141"/>
      <c r="L15" s="1142"/>
    </row>
    <row r="16" spans="1:22" s="728" customFormat="1" ht="111.75" customHeight="1" x14ac:dyDescent="0.25">
      <c r="A16" s="720"/>
      <c r="B16" s="721">
        <v>29</v>
      </c>
      <c r="C16" s="722" t="s">
        <v>1136</v>
      </c>
      <c r="D16" s="723" t="s">
        <v>842</v>
      </c>
      <c r="E16" s="724" t="s">
        <v>1137</v>
      </c>
      <c r="F16" s="724" t="s">
        <v>1138</v>
      </c>
      <c r="G16" s="725">
        <v>1.4075926299999999</v>
      </c>
      <c r="H16" s="725">
        <f t="shared" ref="H16:H18" si="6">ROUND(G16/1.2,8)</f>
        <v>1.1729938600000001</v>
      </c>
      <c r="I16" s="726">
        <v>0</v>
      </c>
      <c r="J16" s="727">
        <f t="shared" ref="J16:J18" si="7">H16-K16-L16-I16</f>
        <v>1.1651230000000001</v>
      </c>
      <c r="K16" s="726">
        <v>0</v>
      </c>
      <c r="L16" s="721">
        <f>ROUND(0.00735478*1.03*1.039,8)</f>
        <v>7.8708600000000004E-3</v>
      </c>
    </row>
    <row r="17" spans="1:16" s="728" customFormat="1" ht="100.5" customHeight="1" x14ac:dyDescent="0.25">
      <c r="A17" s="729"/>
      <c r="B17" s="721">
        <v>32</v>
      </c>
      <c r="C17" s="722" t="s">
        <v>1139</v>
      </c>
      <c r="D17" s="723" t="s">
        <v>844</v>
      </c>
      <c r="E17" s="724" t="s">
        <v>1137</v>
      </c>
      <c r="F17" s="724" t="s">
        <v>1140</v>
      </c>
      <c r="G17" s="725">
        <v>1.02149047</v>
      </c>
      <c r="H17" s="725">
        <f t="shared" si="6"/>
        <v>0.85124206000000002</v>
      </c>
      <c r="I17" s="726">
        <v>0</v>
      </c>
      <c r="J17" s="727">
        <f t="shared" si="7"/>
        <v>0.81833869999999997</v>
      </c>
      <c r="K17" s="726">
        <v>0</v>
      </c>
      <c r="L17" s="721">
        <f>ROUND(0.03074592*1.03*1.039,8)</f>
        <v>3.290336E-2</v>
      </c>
    </row>
    <row r="18" spans="1:16" ht="126" customHeight="1" x14ac:dyDescent="0.25">
      <c r="A18" s="680"/>
      <c r="B18" s="721">
        <v>37</v>
      </c>
      <c r="C18" s="722" t="s">
        <v>845</v>
      </c>
      <c r="D18" s="723" t="s">
        <v>846</v>
      </c>
      <c r="E18" s="724" t="s">
        <v>1137</v>
      </c>
      <c r="F18" s="724" t="s">
        <v>1141</v>
      </c>
      <c r="G18" s="725">
        <v>2.71661354</v>
      </c>
      <c r="H18" s="725">
        <f t="shared" si="6"/>
        <v>2.26384462</v>
      </c>
      <c r="I18" s="726">
        <v>0</v>
      </c>
      <c r="J18" s="727">
        <f t="shared" si="7"/>
        <v>2.2402345299999999</v>
      </c>
      <c r="K18" s="726">
        <v>0</v>
      </c>
      <c r="L18" s="721">
        <f>ROUND(0.022062*1.03*1.039,8)</f>
        <v>2.361009E-2</v>
      </c>
    </row>
    <row r="19" spans="1:16" ht="26.25" x14ac:dyDescent="0.4">
      <c r="A19" s="730"/>
      <c r="B19" s="614"/>
      <c r="C19" s="79"/>
      <c r="D19" s="79"/>
      <c r="E19" s="731"/>
      <c r="F19" s="731"/>
      <c r="G19" s="714">
        <f>SUM(G16:G18)</f>
        <v>5.1456966399999997</v>
      </c>
      <c r="H19" s="714">
        <f t="shared" ref="H19:L19" si="8">SUM(H16:H18)</f>
        <v>4.2880805400000002</v>
      </c>
      <c r="I19" s="714">
        <f t="shared" si="8"/>
        <v>0</v>
      </c>
      <c r="J19" s="714">
        <f t="shared" si="8"/>
        <v>4.2236962299999998</v>
      </c>
      <c r="K19" s="714">
        <f t="shared" si="8"/>
        <v>0</v>
      </c>
      <c r="L19" s="714">
        <f t="shared" si="8"/>
        <v>6.438431E-2</v>
      </c>
      <c r="P19" s="685"/>
    </row>
    <row r="20" spans="1:16" ht="20.25" x14ac:dyDescent="0.25">
      <c r="A20" s="730"/>
      <c r="B20" s="614"/>
      <c r="C20" s="79"/>
      <c r="D20" s="79"/>
      <c r="E20" s="731"/>
      <c r="F20" s="731"/>
      <c r="G20" s="732"/>
      <c r="H20" s="732">
        <v>4.3838999999999997</v>
      </c>
      <c r="I20" s="714">
        <f>H20-H19</f>
        <v>9.5819459999999523E-2</v>
      </c>
      <c r="J20" s="732"/>
      <c r="K20" s="732"/>
      <c r="L20" s="732"/>
    </row>
    <row r="21" spans="1:16" ht="18.75" x14ac:dyDescent="0.3">
      <c r="A21" s="730"/>
      <c r="B21" s="1140" t="s">
        <v>1075</v>
      </c>
      <c r="C21" s="1141"/>
      <c r="D21" s="1141"/>
      <c r="E21" s="1141"/>
      <c r="F21" s="1141"/>
      <c r="G21" s="1141"/>
      <c r="H21" s="1141"/>
      <c r="I21" s="1141"/>
      <c r="J21" s="1141"/>
      <c r="K21" s="1141"/>
      <c r="L21" s="1142"/>
    </row>
    <row r="22" spans="1:16" ht="269.25" customHeight="1" x14ac:dyDescent="0.25">
      <c r="A22" s="566"/>
      <c r="B22" s="733">
        <v>2</v>
      </c>
      <c r="C22" s="734" t="s">
        <v>830</v>
      </c>
      <c r="D22" s="735" t="s">
        <v>831</v>
      </c>
      <c r="E22" s="733">
        <v>2024</v>
      </c>
      <c r="F22" s="733">
        <v>1980</v>
      </c>
      <c r="G22" s="736">
        <v>4.2769045099999996</v>
      </c>
      <c r="H22" s="736">
        <f>ROUND(G22/1.2,8)</f>
        <v>3.5640870900000001</v>
      </c>
      <c r="I22" s="737">
        <v>0</v>
      </c>
      <c r="J22" s="738">
        <f>H22-K22-L22-I22</f>
        <v>1.6110302600000002</v>
      </c>
      <c r="K22" s="738">
        <f>ROUND(1.48695394*1.03*1.039,8)</f>
        <v>1.5912934999999999</v>
      </c>
      <c r="L22" s="733">
        <f>ROUND(0.33804286*1.03*1.039,8)</f>
        <v>0.36176332999999999</v>
      </c>
    </row>
    <row r="23" spans="1:16" s="745" customFormat="1" ht="111" customHeight="1" x14ac:dyDescent="0.25">
      <c r="A23" s="739"/>
      <c r="B23" s="733">
        <v>34</v>
      </c>
      <c r="C23" s="740" t="s">
        <v>1142</v>
      </c>
      <c r="D23" s="741" t="s">
        <v>848</v>
      </c>
      <c r="E23" s="742" t="s">
        <v>1143</v>
      </c>
      <c r="F23" s="742" t="s">
        <v>1144</v>
      </c>
      <c r="G23" s="736">
        <v>0.96083419999999997</v>
      </c>
      <c r="H23" s="736">
        <f t="shared" ref="H23" si="9">ROUND(G23/1.2,8)</f>
        <v>0.80069517000000001</v>
      </c>
      <c r="I23" s="743">
        <v>0</v>
      </c>
      <c r="J23" s="744">
        <f t="shared" ref="J23" si="10">H23-K23-L23-I23</f>
        <v>0.79282514000000004</v>
      </c>
      <c r="K23" s="743">
        <v>0</v>
      </c>
      <c r="L23" s="733">
        <f>ROUND(0.007354*1.03*1.039,8)</f>
        <v>7.8700300000000001E-3</v>
      </c>
    </row>
    <row r="24" spans="1:16" ht="26.25" x14ac:dyDescent="0.4">
      <c r="A24" s="680"/>
      <c r="B24" s="614"/>
      <c r="C24" s="79"/>
      <c r="D24" s="79"/>
      <c r="E24" s="731"/>
      <c r="F24" s="731"/>
      <c r="G24" s="746">
        <f t="shared" ref="G24:L24" si="11">SUM(G22:G23)</f>
        <v>5.2377387099999995</v>
      </c>
      <c r="H24" s="746">
        <f t="shared" si="11"/>
        <v>4.3647822600000001</v>
      </c>
      <c r="I24" s="747">
        <f t="shared" si="11"/>
        <v>0</v>
      </c>
      <c r="J24" s="746">
        <f t="shared" si="11"/>
        <v>2.4038554000000003</v>
      </c>
      <c r="K24" s="746">
        <f t="shared" si="11"/>
        <v>1.5912934999999999</v>
      </c>
      <c r="L24" s="746">
        <f t="shared" si="11"/>
        <v>0.36963336000000002</v>
      </c>
      <c r="P24" s="685"/>
    </row>
    <row r="25" spans="1:16" ht="18.75" x14ac:dyDescent="0.3">
      <c r="B25" s="614"/>
      <c r="C25" s="79"/>
      <c r="D25" s="79"/>
      <c r="E25" s="731"/>
      <c r="F25" s="731"/>
      <c r="G25" s="748"/>
      <c r="H25" s="748">
        <v>4.3838999999999997</v>
      </c>
      <c r="I25" s="746">
        <f>H25-H24</f>
        <v>1.911773999999955E-2</v>
      </c>
      <c r="J25" s="749"/>
      <c r="K25" s="749"/>
      <c r="L25" s="749"/>
    </row>
    <row r="26" spans="1:16" ht="18.75" x14ac:dyDescent="0.3">
      <c r="B26" s="1140" t="s">
        <v>1076</v>
      </c>
      <c r="C26" s="1141"/>
      <c r="D26" s="1141"/>
      <c r="E26" s="1141"/>
      <c r="F26" s="1141"/>
      <c r="G26" s="1141"/>
      <c r="H26" s="1141"/>
      <c r="I26" s="1141"/>
      <c r="J26" s="1141"/>
      <c r="K26" s="1141"/>
      <c r="L26" s="1142"/>
    </row>
    <row r="27" spans="1:16" s="758" customFormat="1" ht="237.75" customHeight="1" x14ac:dyDescent="0.25">
      <c r="A27" s="750"/>
      <c r="B27" s="751">
        <v>28</v>
      </c>
      <c r="C27" s="752" t="s">
        <v>832</v>
      </c>
      <c r="D27" s="753" t="s">
        <v>833</v>
      </c>
      <c r="E27" s="751">
        <v>2025</v>
      </c>
      <c r="F27" s="751">
        <v>1969</v>
      </c>
      <c r="G27" s="754">
        <v>2.9959880499999998</v>
      </c>
      <c r="H27" s="754">
        <f t="shared" ref="H27:H28" si="12">ROUND(G27/1.2,8)</f>
        <v>2.4966567099999999</v>
      </c>
      <c r="I27" s="755">
        <v>0</v>
      </c>
      <c r="J27" s="756">
        <f>H27-K27-L27-I27</f>
        <v>1.4298108700000001</v>
      </c>
      <c r="K27" s="756">
        <f>ROUND(0.72401844*1.03*1.039,8)</f>
        <v>0.77482280999999997</v>
      </c>
      <c r="L27" s="757">
        <f>ROUND(0.27287537*1.03*1.039,8)</f>
        <v>0.29202303000000002</v>
      </c>
    </row>
    <row r="28" spans="1:16" s="765" customFormat="1" ht="210" customHeight="1" x14ac:dyDescent="0.25">
      <c r="A28" s="759"/>
      <c r="B28" s="751">
        <v>40</v>
      </c>
      <c r="C28" s="760" t="s">
        <v>849</v>
      </c>
      <c r="D28" s="761" t="s">
        <v>850</v>
      </c>
      <c r="E28" s="762" t="s">
        <v>1145</v>
      </c>
      <c r="F28" s="762" t="s">
        <v>1146</v>
      </c>
      <c r="G28" s="754">
        <v>2.2196846899999998</v>
      </c>
      <c r="H28" s="754">
        <f t="shared" si="12"/>
        <v>1.8497372400000001</v>
      </c>
      <c r="I28" s="763">
        <v>0</v>
      </c>
      <c r="J28" s="764">
        <f t="shared" ref="J28" si="13">H28-K28-L28-I28</f>
        <v>1.8261275300000002</v>
      </c>
      <c r="K28" s="763">
        <v>0</v>
      </c>
      <c r="L28" s="751">
        <f>ROUND(0.02206164*1.03*1.039,8)</f>
        <v>2.3609709999999999E-2</v>
      </c>
    </row>
    <row r="29" spans="1:16" ht="26.25" x14ac:dyDescent="0.4">
      <c r="B29" s="614"/>
      <c r="C29" s="79"/>
      <c r="D29" s="79"/>
      <c r="E29" s="731"/>
      <c r="F29" s="731"/>
      <c r="G29" s="766">
        <f t="shared" ref="G29:L29" si="14">SUM(G27:G28)</f>
        <v>5.2156727399999996</v>
      </c>
      <c r="H29" s="766">
        <f t="shared" si="14"/>
        <v>4.3463939499999995</v>
      </c>
      <c r="I29" s="767">
        <f t="shared" si="14"/>
        <v>0</v>
      </c>
      <c r="J29" s="766">
        <f t="shared" si="14"/>
        <v>3.2559384000000002</v>
      </c>
      <c r="K29" s="766">
        <f t="shared" si="14"/>
        <v>0.77482280999999997</v>
      </c>
      <c r="L29" s="766">
        <f t="shared" si="14"/>
        <v>0.31563274000000002</v>
      </c>
      <c r="P29" s="685"/>
    </row>
    <row r="30" spans="1:16" ht="18.75" x14ac:dyDescent="0.3">
      <c r="C30" s="769"/>
      <c r="D30" s="769"/>
      <c r="E30" s="770"/>
      <c r="F30" s="770"/>
      <c r="G30" s="771"/>
      <c r="H30" s="771">
        <v>4.3838999999999997</v>
      </c>
      <c r="I30" s="772">
        <f>H30-H29</f>
        <v>3.750605000000018E-2</v>
      </c>
      <c r="J30" s="773"/>
      <c r="K30" s="773"/>
      <c r="L30" s="773"/>
    </row>
    <row r="31" spans="1:16" x14ac:dyDescent="0.25">
      <c r="C31" s="769"/>
      <c r="D31" s="769"/>
      <c r="E31" s="770"/>
      <c r="F31" s="770"/>
      <c r="G31" s="769"/>
      <c r="H31" s="769"/>
    </row>
    <row r="32" spans="1:16" ht="20.25" x14ac:dyDescent="0.3">
      <c r="C32" s="769"/>
      <c r="D32" s="769"/>
      <c r="E32" s="770"/>
      <c r="F32" s="770"/>
      <c r="G32" s="774">
        <f>G29+G24+G19+G13+G7</f>
        <v>26.025803329999999</v>
      </c>
      <c r="H32" s="774">
        <f t="shared" ref="H32:L32" si="15">H29+H24+H19+H13+H7</f>
        <v>21.688169440000003</v>
      </c>
      <c r="I32" s="775">
        <f t="shared" si="15"/>
        <v>0</v>
      </c>
      <c r="J32" s="774">
        <f t="shared" si="15"/>
        <v>14.903687959999999</v>
      </c>
      <c r="K32" s="774">
        <f t="shared" si="15"/>
        <v>5.0811933299999996</v>
      </c>
      <c r="L32" s="774">
        <f t="shared" si="15"/>
        <v>1.7032881500000001</v>
      </c>
    </row>
    <row r="33" spans="1:12" x14ac:dyDescent="0.25">
      <c r="C33" s="769"/>
      <c r="D33" s="769"/>
      <c r="E33" s="770"/>
      <c r="F33" s="770"/>
      <c r="G33" s="769"/>
      <c r="H33" s="769"/>
    </row>
    <row r="34" spans="1:12" x14ac:dyDescent="0.25">
      <c r="C34" s="769"/>
      <c r="D34" s="769"/>
      <c r="E34" s="770"/>
      <c r="F34" s="770"/>
      <c r="G34" s="769"/>
      <c r="H34" s="769"/>
    </row>
    <row r="35" spans="1:12" x14ac:dyDescent="0.25">
      <c r="C35" s="769"/>
      <c r="D35" s="769"/>
      <c r="E35" s="770"/>
      <c r="F35" s="770"/>
      <c r="G35" s="769"/>
      <c r="H35" s="769"/>
    </row>
    <row r="36" spans="1:12" x14ac:dyDescent="0.25">
      <c r="C36" s="769"/>
      <c r="D36" s="769"/>
      <c r="E36" s="770"/>
      <c r="F36" s="770"/>
      <c r="G36" s="769"/>
      <c r="H36" s="769"/>
    </row>
    <row r="37" spans="1:12" x14ac:dyDescent="0.25">
      <c r="C37" s="769"/>
      <c r="D37" s="769"/>
      <c r="E37" s="770"/>
      <c r="F37" s="770"/>
      <c r="G37" s="769"/>
      <c r="H37" s="769"/>
    </row>
    <row r="38" spans="1:12" x14ac:dyDescent="0.25">
      <c r="C38" s="769"/>
      <c r="D38" s="769"/>
      <c r="E38" s="770"/>
      <c r="F38" s="770"/>
      <c r="G38" s="769"/>
      <c r="H38" s="769"/>
    </row>
    <row r="39" spans="1:12" s="728" customFormat="1" x14ac:dyDescent="0.25">
      <c r="A39" s="75"/>
      <c r="B39" s="768"/>
      <c r="C39" s="769"/>
      <c r="D39" s="769"/>
      <c r="E39" s="770"/>
      <c r="F39" s="770"/>
      <c r="G39" s="769"/>
      <c r="H39" s="769"/>
    </row>
    <row r="40" spans="1:12" s="728" customFormat="1" x14ac:dyDescent="0.25">
      <c r="A40" s="75"/>
      <c r="B40" s="768"/>
      <c r="C40" s="769"/>
      <c r="D40" s="769"/>
      <c r="E40" s="770"/>
      <c r="F40" s="770"/>
      <c r="G40" s="769"/>
      <c r="H40" s="769"/>
    </row>
    <row r="42" spans="1:12" x14ac:dyDescent="0.25">
      <c r="C42" s="79"/>
      <c r="D42" s="79"/>
      <c r="E42" s="731"/>
      <c r="F42" s="731"/>
      <c r="G42" s="79" t="s">
        <v>880</v>
      </c>
      <c r="H42" s="79" t="s">
        <v>879</v>
      </c>
      <c r="I42" s="776"/>
      <c r="J42" s="776"/>
      <c r="K42" s="776"/>
      <c r="L42" s="776"/>
    </row>
    <row r="43" spans="1:12" x14ac:dyDescent="0.25">
      <c r="C43" s="79"/>
      <c r="D43" s="79"/>
      <c r="E43" s="731"/>
      <c r="F43" s="731"/>
      <c r="G43" s="79"/>
      <c r="H43" s="79"/>
      <c r="I43" s="776"/>
      <c r="J43" s="776"/>
      <c r="K43" s="776"/>
      <c r="L43" s="776"/>
    </row>
    <row r="44" spans="1:12" x14ac:dyDescent="0.25">
      <c r="C44" s="79"/>
      <c r="D44" s="79"/>
      <c r="E44" s="731"/>
      <c r="F44" s="731">
        <v>2021</v>
      </c>
      <c r="G44" s="777">
        <f>G7</f>
        <v>5.2988702000000005</v>
      </c>
      <c r="H44" s="777">
        <f t="shared" ref="H44:L44" si="16">H7</f>
        <v>4.41572516</v>
      </c>
      <c r="I44" s="777">
        <f t="shared" si="16"/>
        <v>0</v>
      </c>
      <c r="J44" s="777">
        <f t="shared" si="16"/>
        <v>2.6626444999999999</v>
      </c>
      <c r="K44" s="777">
        <f t="shared" si="16"/>
        <v>1.2105799599999998</v>
      </c>
      <c r="L44" s="777">
        <f t="shared" si="16"/>
        <v>0.54250070000000006</v>
      </c>
    </row>
    <row r="45" spans="1:12" x14ac:dyDescent="0.25">
      <c r="C45" s="79"/>
      <c r="D45" s="79"/>
      <c r="E45" s="731"/>
      <c r="F45" s="731">
        <v>2022</v>
      </c>
      <c r="G45" s="777">
        <f>G13</f>
        <v>5.1278250400000003</v>
      </c>
      <c r="H45" s="777">
        <f t="shared" ref="H45:L45" si="17">H13</f>
        <v>4.2731875300000004</v>
      </c>
      <c r="I45" s="777">
        <f t="shared" si="17"/>
        <v>0</v>
      </c>
      <c r="J45" s="777">
        <f t="shared" si="17"/>
        <v>2.3575534300000003</v>
      </c>
      <c r="K45" s="777">
        <f t="shared" si="17"/>
        <v>1.5044970600000001</v>
      </c>
      <c r="L45" s="777">
        <f t="shared" si="17"/>
        <v>0.41113704000000001</v>
      </c>
    </row>
    <row r="46" spans="1:12" x14ac:dyDescent="0.25">
      <c r="C46" s="79"/>
      <c r="D46" s="79"/>
      <c r="E46" s="731"/>
      <c r="F46" s="731">
        <v>2023</v>
      </c>
      <c r="G46" s="777">
        <f>G19</f>
        <v>5.1456966399999997</v>
      </c>
      <c r="H46" s="777">
        <f t="shared" ref="H46:L46" si="18">H19</f>
        <v>4.2880805400000002</v>
      </c>
      <c r="I46" s="777">
        <f t="shared" si="18"/>
        <v>0</v>
      </c>
      <c r="J46" s="777">
        <f t="shared" si="18"/>
        <v>4.2236962299999998</v>
      </c>
      <c r="K46" s="777">
        <f t="shared" si="18"/>
        <v>0</v>
      </c>
      <c r="L46" s="777">
        <f t="shared" si="18"/>
        <v>6.438431E-2</v>
      </c>
    </row>
    <row r="47" spans="1:12" x14ac:dyDescent="0.25">
      <c r="C47" s="79"/>
      <c r="D47" s="79"/>
      <c r="E47" s="731"/>
      <c r="F47" s="731">
        <v>2024</v>
      </c>
      <c r="G47" s="777">
        <f>G24</f>
        <v>5.2377387099999995</v>
      </c>
      <c r="H47" s="777">
        <f t="shared" ref="H47:L47" si="19">H24</f>
        <v>4.3647822600000001</v>
      </c>
      <c r="I47" s="777">
        <f t="shared" si="19"/>
        <v>0</v>
      </c>
      <c r="J47" s="777">
        <f t="shared" si="19"/>
        <v>2.4038554000000003</v>
      </c>
      <c r="K47" s="777">
        <f t="shared" si="19"/>
        <v>1.5912934999999999</v>
      </c>
      <c r="L47" s="777">
        <f t="shared" si="19"/>
        <v>0.36963336000000002</v>
      </c>
    </row>
    <row r="48" spans="1:12" x14ac:dyDescent="0.25">
      <c r="C48" s="79"/>
      <c r="D48" s="79"/>
      <c r="E48" s="731"/>
      <c r="F48" s="731">
        <v>2025</v>
      </c>
      <c r="G48" s="777">
        <f>G29</f>
        <v>5.2156727399999996</v>
      </c>
      <c r="H48" s="777">
        <f t="shared" ref="H48:L48" si="20">H29</f>
        <v>4.3463939499999995</v>
      </c>
      <c r="I48" s="777">
        <f t="shared" si="20"/>
        <v>0</v>
      </c>
      <c r="J48" s="777">
        <f t="shared" si="20"/>
        <v>3.2559384000000002</v>
      </c>
      <c r="K48" s="777">
        <f t="shared" si="20"/>
        <v>0.77482280999999997</v>
      </c>
      <c r="L48" s="777">
        <f t="shared" si="20"/>
        <v>0.31563274000000002</v>
      </c>
    </row>
    <row r="50" spans="7:12" x14ac:dyDescent="0.25">
      <c r="G50" s="778">
        <f>SUM(G44:G49)</f>
        <v>26.025803329999999</v>
      </c>
      <c r="H50" s="778">
        <f t="shared" ref="H50:L50" si="21">SUM(H44:H49)</f>
        <v>21.688169440000003</v>
      </c>
      <c r="I50" s="778">
        <f t="shared" si="21"/>
        <v>0</v>
      </c>
      <c r="J50" s="778">
        <f t="shared" si="21"/>
        <v>14.903687960000001</v>
      </c>
      <c r="K50" s="778">
        <f t="shared" si="21"/>
        <v>5.0811933299999996</v>
      </c>
      <c r="L50" s="778">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2" customWidth="1"/>
    <col min="2" max="2" width="9.140625" style="783" customWidth="1"/>
    <col min="3" max="3" width="115.28515625" style="784" customWidth="1"/>
    <col min="4" max="5" width="22.85546875" style="785" customWidth="1"/>
    <col min="6" max="6" width="18" style="785" customWidth="1"/>
    <col min="7" max="7" width="23.28515625" style="786" customWidth="1"/>
    <col min="8" max="8" width="18.5703125" style="786" customWidth="1"/>
    <col min="9" max="9" width="12.7109375" style="786" customWidth="1"/>
    <col min="10" max="10" width="19" style="786" customWidth="1"/>
    <col min="11" max="11" width="18" style="786" customWidth="1"/>
    <col min="12" max="12" width="16.42578125" style="786" customWidth="1"/>
    <col min="13" max="13" width="9.140625" style="784"/>
    <col min="14" max="21" width="20.140625" style="784" customWidth="1"/>
    <col min="22" max="16384" width="9.140625" style="784"/>
  </cols>
  <sheetData>
    <row r="1" spans="1:21" x14ac:dyDescent="0.3">
      <c r="N1" s="787" t="s">
        <v>1147</v>
      </c>
      <c r="O1" s="788"/>
      <c r="P1" s="788"/>
      <c r="Q1" s="789"/>
      <c r="R1" s="787" t="s">
        <v>1148</v>
      </c>
      <c r="S1" s="788"/>
      <c r="T1" s="788"/>
      <c r="U1" s="789"/>
    </row>
    <row r="2" spans="1:21" ht="158.25" x14ac:dyDescent="0.3">
      <c r="A2" s="790"/>
      <c r="B2" s="791" t="s">
        <v>1122</v>
      </c>
      <c r="C2" s="792" t="s">
        <v>1123</v>
      </c>
      <c r="D2" s="792" t="s">
        <v>1124</v>
      </c>
      <c r="E2" s="792" t="s">
        <v>1125</v>
      </c>
      <c r="F2" s="792" t="s">
        <v>1126</v>
      </c>
      <c r="G2" s="792" t="s">
        <v>1127</v>
      </c>
      <c r="H2" s="792" t="s">
        <v>1128</v>
      </c>
      <c r="I2" s="793" t="s">
        <v>177</v>
      </c>
      <c r="J2" s="793" t="s">
        <v>175</v>
      </c>
      <c r="K2" s="793" t="s">
        <v>173</v>
      </c>
      <c r="L2" s="793" t="s">
        <v>171</v>
      </c>
      <c r="N2" s="794" t="s">
        <v>1149</v>
      </c>
      <c r="O2" s="795" t="s">
        <v>1150</v>
      </c>
      <c r="P2" s="795" t="s">
        <v>1151</v>
      </c>
      <c r="Q2" s="796" t="s">
        <v>1152</v>
      </c>
      <c r="R2" s="794" t="s">
        <v>1153</v>
      </c>
      <c r="S2" s="795" t="s">
        <v>1154</v>
      </c>
      <c r="T2" s="795" t="s">
        <v>1151</v>
      </c>
      <c r="U2" s="796" t="s">
        <v>1155</v>
      </c>
    </row>
    <row r="3" spans="1:21" x14ac:dyDescent="0.3">
      <c r="A3" s="797"/>
      <c r="B3" s="1143" t="s">
        <v>1071</v>
      </c>
      <c r="C3" s="1144"/>
      <c r="D3" s="1144"/>
      <c r="E3" s="1144"/>
      <c r="F3" s="1144"/>
      <c r="G3" s="1144"/>
      <c r="H3" s="1144"/>
      <c r="I3" s="1144"/>
      <c r="J3" s="1144"/>
      <c r="K3" s="1144"/>
      <c r="L3" s="1145"/>
      <c r="N3" s="798"/>
      <c r="O3" s="712"/>
      <c r="P3" s="712"/>
      <c r="Q3" s="799"/>
      <c r="R3" s="798"/>
      <c r="S3" s="712"/>
      <c r="T3" s="712"/>
      <c r="U3" s="799"/>
    </row>
    <row r="4" spans="1:21" s="807" customFormat="1" ht="222.75" x14ac:dyDescent="0.3">
      <c r="A4" s="800"/>
      <c r="B4" s="801">
        <v>1</v>
      </c>
      <c r="C4" s="802"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3" t="str">
        <f>'[2]2021-2025 амортиз'!D3</f>
        <v>К_СТР13213</v>
      </c>
      <c r="E4" s="803" t="str">
        <f>'[2]2021-2025 амортиз'!E3</f>
        <v>2021</v>
      </c>
      <c r="F4" s="803" t="str">
        <f>'[2]2021-2025 амортиз'!F3</f>
        <v>1945</v>
      </c>
      <c r="G4" s="802">
        <f>'[2]2021-2025 амортиз'!G3</f>
        <v>3.0851977100000001</v>
      </c>
      <c r="H4" s="802">
        <f>'[2]2021-2025 амортиз'!H3</f>
        <v>2.5709980899999998</v>
      </c>
      <c r="I4" s="802">
        <f>'[2]2021-2025 амортиз'!I3</f>
        <v>0</v>
      </c>
      <c r="J4" s="802">
        <f>'[2]2021-2025 амортиз'!J3</f>
        <v>1.3404733</v>
      </c>
      <c r="K4" s="802">
        <f>'[2]2021-2025 амортиз'!K3</f>
        <v>0.77069792999999998</v>
      </c>
      <c r="L4" s="802">
        <f>'[2]2021-2025 амортиз'!L3</f>
        <v>0.45982686</v>
      </c>
      <c r="M4" s="801">
        <v>1</v>
      </c>
      <c r="N4" s="804">
        <v>400</v>
      </c>
      <c r="O4" s="805">
        <v>1</v>
      </c>
      <c r="P4" s="805">
        <v>0</v>
      </c>
      <c r="Q4" s="806">
        <v>2</v>
      </c>
      <c r="R4" s="804">
        <v>630</v>
      </c>
      <c r="S4" s="805">
        <v>0</v>
      </c>
      <c r="T4" s="805">
        <v>5</v>
      </c>
      <c r="U4" s="806">
        <v>5</v>
      </c>
    </row>
    <row r="5" spans="1:21" s="807" customFormat="1" ht="60.75" x14ac:dyDescent="0.3">
      <c r="A5" s="808"/>
      <c r="B5" s="801">
        <v>5</v>
      </c>
      <c r="C5" s="802"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3" t="str">
        <f>'[2]2021-2025 амортиз'!D4</f>
        <v>К_СТР09756</v>
      </c>
      <c r="E5" s="803">
        <f>'[2]2021-2025 амортиз'!E4</f>
        <v>2021</v>
      </c>
      <c r="F5" s="803">
        <f>'[2]2021-2025 амортиз'!F4</f>
        <v>1970</v>
      </c>
      <c r="G5" s="802">
        <f>'[2]2021-2025 амортиз'!G4</f>
        <v>0.68187931000000002</v>
      </c>
      <c r="H5" s="802">
        <f>'[2]2021-2025 амортиз'!H4</f>
        <v>0.56823276</v>
      </c>
      <c r="I5" s="802">
        <f>'[2]2021-2025 амортиз'!I4</f>
        <v>0</v>
      </c>
      <c r="J5" s="802">
        <f>'[2]2021-2025 амортиз'!J4</f>
        <v>7.9113699999999981E-2</v>
      </c>
      <c r="K5" s="802">
        <f>'[2]2021-2025 амортиз'!K4</f>
        <v>0.45256769000000002</v>
      </c>
      <c r="L5" s="802">
        <f>'[2]2021-2025 амортиз'!L4</f>
        <v>3.655137E-2</v>
      </c>
      <c r="M5" s="801">
        <v>5</v>
      </c>
      <c r="N5" s="804">
        <v>400</v>
      </c>
      <c r="O5" s="805">
        <v>0</v>
      </c>
      <c r="P5" s="805">
        <v>0</v>
      </c>
      <c r="Q5" s="806">
        <v>0</v>
      </c>
      <c r="R5" s="804">
        <v>630</v>
      </c>
      <c r="S5" s="805">
        <v>0</v>
      </c>
      <c r="T5" s="805">
        <v>0</v>
      </c>
      <c r="U5" s="806">
        <v>0</v>
      </c>
    </row>
    <row r="6" spans="1:21" s="816" customFormat="1" ht="409.5" x14ac:dyDescent="0.3">
      <c r="A6" s="809"/>
      <c r="B6" s="810">
        <f>'[2]2021-2025 амортиз'!B10</f>
        <v>15</v>
      </c>
      <c r="C6" s="811"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2" t="str">
        <f>'[2]2021-2025 амортиз'!D10</f>
        <v>К_СТР09555</v>
      </c>
      <c r="E6" s="812">
        <f>'[2]2021-2025 амортиз'!E10</f>
        <v>2022</v>
      </c>
      <c r="F6" s="812">
        <f>'[2]2021-2025 амортиз'!F10</f>
        <v>1965</v>
      </c>
      <c r="G6" s="811">
        <f>'[2]2021-2025 амортиз'!G10</f>
        <v>4.0827070699999997</v>
      </c>
      <c r="H6" s="811">
        <f>'[2]2021-2025 амортиз'!H10</f>
        <v>3.4022558900000002</v>
      </c>
      <c r="I6" s="811">
        <f>'[2]2021-2025 амортиз'!I10</f>
        <v>0</v>
      </c>
      <c r="J6" s="811">
        <f>'[2]2021-2025 амортиз'!J10</f>
        <v>1.5072204900000001</v>
      </c>
      <c r="K6" s="811">
        <f>'[2]2021-2025 амортиз'!K10</f>
        <v>1.5044970600000001</v>
      </c>
      <c r="L6" s="811">
        <f>'[2]2021-2025 амортиз'!L10</f>
        <v>0.39053833999999998</v>
      </c>
      <c r="M6" s="810">
        <v>15</v>
      </c>
      <c r="N6" s="813">
        <f>630*2</f>
        <v>1260</v>
      </c>
      <c r="O6" s="814">
        <v>0</v>
      </c>
      <c r="P6" s="814">
        <v>4</v>
      </c>
      <c r="Q6" s="815">
        <v>9</v>
      </c>
      <c r="R6" s="813">
        <f>630*2</f>
        <v>1260</v>
      </c>
      <c r="S6" s="814">
        <v>0</v>
      </c>
      <c r="T6" s="814">
        <v>8</v>
      </c>
      <c r="U6" s="815">
        <v>9</v>
      </c>
    </row>
    <row r="7" spans="1:21" s="825" customFormat="1" ht="364.5" x14ac:dyDescent="0.3">
      <c r="A7" s="817"/>
      <c r="B7" s="818">
        <v>2</v>
      </c>
      <c r="C7" s="819"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0" t="str">
        <f>'[2]2021-2025 амортиз'!D22</f>
        <v>К_СТР09761</v>
      </c>
      <c r="E7" s="820">
        <f>'[2]2021-2025 амортиз'!E22</f>
        <v>2024</v>
      </c>
      <c r="F7" s="819">
        <f>'[2]2021-2025 амортиз'!F22</f>
        <v>1980</v>
      </c>
      <c r="G7" s="819">
        <f>'[2]2021-2025 амортиз'!G22</f>
        <v>4.2769045099999996</v>
      </c>
      <c r="H7" s="819">
        <f>'[2]2021-2025 амортиз'!H22</f>
        <v>3.5640870900000001</v>
      </c>
      <c r="I7" s="819">
        <f>'[2]2021-2025 амортиз'!I22</f>
        <v>0</v>
      </c>
      <c r="J7" s="819">
        <f>'[2]2021-2025 амортиз'!J22</f>
        <v>1.6110302600000002</v>
      </c>
      <c r="K7" s="819">
        <f>'[2]2021-2025 амортиз'!K22</f>
        <v>1.5912934999999999</v>
      </c>
      <c r="L7" s="819">
        <f>'[2]2021-2025 амортиз'!L22</f>
        <v>0.36176332999999999</v>
      </c>
      <c r="M7" s="818">
        <v>2</v>
      </c>
      <c r="N7" s="821">
        <v>1000</v>
      </c>
      <c r="O7" s="822">
        <v>2</v>
      </c>
      <c r="P7" s="822">
        <v>4</v>
      </c>
      <c r="Q7" s="823">
        <v>9</v>
      </c>
      <c r="R7" s="821">
        <v>1000</v>
      </c>
      <c r="S7" s="824">
        <v>6</v>
      </c>
      <c r="T7" s="822">
        <v>0</v>
      </c>
      <c r="U7" s="823">
        <v>9</v>
      </c>
    </row>
    <row r="8" spans="1:21" s="833" customFormat="1" ht="324.75" thickBot="1" x14ac:dyDescent="0.35">
      <c r="A8" s="826"/>
      <c r="B8" s="827">
        <v>28</v>
      </c>
      <c r="C8" s="828"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9" t="str">
        <f>'[2]2021-2025 амортиз'!D27</f>
        <v>К_СТР09760ТП</v>
      </c>
      <c r="E8" s="829">
        <f>'[2]2021-2025 амортиз'!E27</f>
        <v>2025</v>
      </c>
      <c r="F8" s="829">
        <f>'[2]2021-2025 амортиз'!F27</f>
        <v>1969</v>
      </c>
      <c r="G8" s="828">
        <f>'[2]2021-2025 амортиз'!G27</f>
        <v>2.9959880499999998</v>
      </c>
      <c r="H8" s="828">
        <f>'[2]2021-2025 амортиз'!H27</f>
        <v>2.4966567099999999</v>
      </c>
      <c r="I8" s="828">
        <f>'[2]2021-2025 амортиз'!I27</f>
        <v>0</v>
      </c>
      <c r="J8" s="828">
        <f>'[2]2021-2025 амортиз'!J27</f>
        <v>1.4298108700000001</v>
      </c>
      <c r="K8" s="828">
        <f>'[2]2021-2025 амортиз'!K27</f>
        <v>0.77482280999999997</v>
      </c>
      <c r="L8" s="828">
        <f>'[2]2021-2025 амортиз'!L27</f>
        <v>0.29202303000000002</v>
      </c>
      <c r="M8" s="827">
        <v>28</v>
      </c>
      <c r="N8" s="830">
        <v>320</v>
      </c>
      <c r="O8" s="831">
        <v>0</v>
      </c>
      <c r="P8" s="831">
        <v>0</v>
      </c>
      <c r="Q8" s="832">
        <v>7</v>
      </c>
      <c r="R8" s="830">
        <v>400</v>
      </c>
      <c r="S8" s="831">
        <v>0</v>
      </c>
      <c r="T8" s="831">
        <v>5</v>
      </c>
      <c r="U8" s="832">
        <v>7</v>
      </c>
    </row>
    <row r="9" spans="1:21" x14ac:dyDescent="0.3">
      <c r="A9" s="834"/>
      <c r="C9" s="835"/>
      <c r="D9" s="790"/>
      <c r="E9" s="790"/>
      <c r="F9" s="836"/>
      <c r="G9" s="836"/>
      <c r="H9" s="836"/>
      <c r="I9" s="836"/>
      <c r="J9" s="836"/>
      <c r="K9" s="836"/>
      <c r="L9" s="836"/>
      <c r="N9" s="837"/>
      <c r="O9" s="837"/>
      <c r="P9" s="837"/>
      <c r="Q9" s="837"/>
      <c r="R9" s="837"/>
      <c r="S9" s="837"/>
      <c r="T9" s="837"/>
      <c r="U9" s="837"/>
    </row>
    <row r="10" spans="1:21" x14ac:dyDescent="0.3">
      <c r="C10" s="838"/>
      <c r="D10" s="837"/>
      <c r="E10" s="837"/>
      <c r="F10" s="837"/>
      <c r="G10" s="837"/>
      <c r="H10" s="837"/>
    </row>
    <row r="11" spans="1:21" x14ac:dyDescent="0.3">
      <c r="C11" s="838"/>
      <c r="D11" s="837"/>
      <c r="E11" s="837"/>
      <c r="F11" s="839" t="s">
        <v>1156</v>
      </c>
      <c r="G11" s="840">
        <f t="shared" ref="G11:L11" si="0">G17+G16+G15+G14+G13</f>
        <v>15.122676649999999</v>
      </c>
      <c r="H11" s="840">
        <f t="shared" si="0"/>
        <v>12.602230540000001</v>
      </c>
      <c r="I11" s="841">
        <f t="shared" si="0"/>
        <v>0</v>
      </c>
      <c r="J11" s="840">
        <f t="shared" si="0"/>
        <v>5.9676486200000003</v>
      </c>
      <c r="K11" s="840">
        <f t="shared" si="0"/>
        <v>5.0938789900000003</v>
      </c>
      <c r="L11" s="840">
        <f t="shared" si="0"/>
        <v>1.5407029300000001</v>
      </c>
      <c r="M11" s="842"/>
      <c r="N11" s="843">
        <f t="shared" ref="N11:U11" si="1">N17+N16+N15+N14+N13</f>
        <v>3380</v>
      </c>
      <c r="O11" s="843">
        <f>O17+O16+O15+O14+O13</f>
        <v>3</v>
      </c>
      <c r="P11" s="843">
        <f t="shared" si="1"/>
        <v>8</v>
      </c>
      <c r="Q11" s="843">
        <f t="shared" si="1"/>
        <v>27</v>
      </c>
      <c r="R11" s="844">
        <f t="shared" si="1"/>
        <v>3920</v>
      </c>
      <c r="S11" s="844">
        <f>S17+S16+S15+S14+S13</f>
        <v>6</v>
      </c>
      <c r="T11" s="844">
        <f t="shared" si="1"/>
        <v>18</v>
      </c>
      <c r="U11" s="844">
        <f t="shared" si="1"/>
        <v>30</v>
      </c>
    </row>
    <row r="12" spans="1:21" x14ac:dyDescent="0.3">
      <c r="C12" s="838"/>
      <c r="D12" s="837"/>
      <c r="E12" s="837"/>
      <c r="F12" s="839"/>
      <c r="G12" s="840"/>
      <c r="H12" s="840"/>
      <c r="I12" s="841"/>
      <c r="J12" s="840"/>
      <c r="K12" s="840"/>
      <c r="L12" s="840"/>
      <c r="M12" s="838"/>
      <c r="N12" s="845"/>
      <c r="O12" s="845"/>
      <c r="P12" s="845"/>
      <c r="Q12" s="845"/>
      <c r="R12" s="846"/>
      <c r="S12" s="846"/>
      <c r="T12" s="846"/>
      <c r="U12" s="846"/>
    </row>
    <row r="13" spans="1:21" x14ac:dyDescent="0.3">
      <c r="C13" s="838"/>
      <c r="D13" s="837"/>
      <c r="E13" s="837"/>
      <c r="F13" s="839">
        <v>2021</v>
      </c>
      <c r="G13" s="847">
        <f t="shared" ref="G13:L13" si="2">SUM(G4:G5)</f>
        <v>3.7670770200000003</v>
      </c>
      <c r="H13" s="847">
        <f t="shared" si="2"/>
        <v>3.1392308499999997</v>
      </c>
      <c r="I13" s="848">
        <f t="shared" si="2"/>
        <v>0</v>
      </c>
      <c r="J13" s="847">
        <f t="shared" si="2"/>
        <v>1.4195869999999999</v>
      </c>
      <c r="K13" s="847">
        <f t="shared" si="2"/>
        <v>1.2232656200000001</v>
      </c>
      <c r="L13" s="847">
        <f t="shared" si="2"/>
        <v>0.49637823000000003</v>
      </c>
      <c r="M13" s="849"/>
      <c r="N13" s="850">
        <f>SUM(N4:N5)</f>
        <v>800</v>
      </c>
      <c r="O13" s="850">
        <f t="shared" ref="O13:Q13" si="3">SUM(O4:O5)</f>
        <v>1</v>
      </c>
      <c r="P13" s="850">
        <f t="shared" si="3"/>
        <v>0</v>
      </c>
      <c r="Q13" s="850">
        <f t="shared" si="3"/>
        <v>2</v>
      </c>
      <c r="R13" s="851">
        <f>SUM(R4:R5)</f>
        <v>1260</v>
      </c>
      <c r="S13" s="851">
        <f t="shared" ref="S13:U13" si="4">SUM(S4:S5)</f>
        <v>0</v>
      </c>
      <c r="T13" s="851">
        <f t="shared" si="4"/>
        <v>5</v>
      </c>
      <c r="U13" s="851">
        <f t="shared" si="4"/>
        <v>5</v>
      </c>
    </row>
    <row r="14" spans="1:21" x14ac:dyDescent="0.3">
      <c r="C14" s="838"/>
      <c r="D14" s="837"/>
      <c r="E14" s="837"/>
      <c r="F14" s="839">
        <v>2022</v>
      </c>
      <c r="G14" s="847">
        <f>G6</f>
        <v>4.0827070699999997</v>
      </c>
      <c r="H14" s="847">
        <f t="shared" ref="H14:L14" si="5">H6</f>
        <v>3.4022558900000002</v>
      </c>
      <c r="I14" s="848">
        <f t="shared" si="5"/>
        <v>0</v>
      </c>
      <c r="J14" s="847">
        <f t="shared" si="5"/>
        <v>1.5072204900000001</v>
      </c>
      <c r="K14" s="847">
        <f t="shared" si="5"/>
        <v>1.5044970600000001</v>
      </c>
      <c r="L14" s="847">
        <f t="shared" si="5"/>
        <v>0.39053833999999998</v>
      </c>
      <c r="M14" s="852"/>
      <c r="N14" s="850">
        <f>N6</f>
        <v>1260</v>
      </c>
      <c r="O14" s="850">
        <f t="shared" ref="O14:Q14" si="6">O6</f>
        <v>0</v>
      </c>
      <c r="P14" s="850">
        <f t="shared" si="6"/>
        <v>4</v>
      </c>
      <c r="Q14" s="850">
        <f t="shared" si="6"/>
        <v>9</v>
      </c>
      <c r="R14" s="851">
        <f>R6</f>
        <v>1260</v>
      </c>
      <c r="S14" s="851">
        <f t="shared" ref="S14:U14" si="7">S6</f>
        <v>0</v>
      </c>
      <c r="T14" s="851">
        <f t="shared" si="7"/>
        <v>8</v>
      </c>
      <c r="U14" s="851">
        <f t="shared" si="7"/>
        <v>9</v>
      </c>
    </row>
    <row r="15" spans="1:21" x14ac:dyDescent="0.3">
      <c r="C15" s="838"/>
      <c r="D15" s="837"/>
      <c r="E15" s="837"/>
      <c r="F15" s="839">
        <v>2023</v>
      </c>
      <c r="G15" s="714">
        <v>0</v>
      </c>
      <c r="H15" s="714">
        <v>0</v>
      </c>
      <c r="I15" s="853">
        <v>0</v>
      </c>
      <c r="J15" s="714">
        <v>0</v>
      </c>
      <c r="K15" s="714">
        <v>0</v>
      </c>
      <c r="L15" s="714">
        <v>0</v>
      </c>
      <c r="M15" s="714"/>
      <c r="N15" s="850">
        <v>0</v>
      </c>
      <c r="O15" s="850">
        <v>0</v>
      </c>
      <c r="P15" s="850">
        <v>0</v>
      </c>
      <c r="Q15" s="850">
        <v>0</v>
      </c>
      <c r="R15" s="854">
        <v>0</v>
      </c>
      <c r="S15" s="854">
        <v>0</v>
      </c>
      <c r="T15" s="854">
        <v>0</v>
      </c>
      <c r="U15" s="854">
        <v>0</v>
      </c>
    </row>
    <row r="16" spans="1:21" x14ac:dyDescent="0.3">
      <c r="C16" s="838"/>
      <c r="D16" s="837"/>
      <c r="E16" s="837"/>
      <c r="F16" s="839">
        <v>2024</v>
      </c>
      <c r="G16" s="855">
        <f>SUM(G7)</f>
        <v>4.2769045099999996</v>
      </c>
      <c r="H16" s="855">
        <f t="shared" ref="H16:L17" si="8">SUM(H7)</f>
        <v>3.5640870900000001</v>
      </c>
      <c r="I16" s="853">
        <f t="shared" si="8"/>
        <v>0</v>
      </c>
      <c r="J16" s="855">
        <f t="shared" si="8"/>
        <v>1.6110302600000002</v>
      </c>
      <c r="K16" s="855">
        <f t="shared" si="8"/>
        <v>1.5912934999999999</v>
      </c>
      <c r="L16" s="855">
        <f t="shared" si="8"/>
        <v>0.36176332999999999</v>
      </c>
      <c r="M16" s="856"/>
      <c r="N16" s="850">
        <f>SUM(N7)</f>
        <v>1000</v>
      </c>
      <c r="O16" s="850">
        <f>SUM(O7)</f>
        <v>2</v>
      </c>
      <c r="P16" s="850">
        <f t="shared" ref="P16:Q16" si="9">SUM(P7)</f>
        <v>4</v>
      </c>
      <c r="Q16" s="850">
        <f t="shared" si="9"/>
        <v>9</v>
      </c>
      <c r="R16" s="851">
        <f>SUM(R7:R7)</f>
        <v>1000</v>
      </c>
      <c r="S16" s="851">
        <f t="shared" ref="S16:U17" si="10">SUM(S7:S7)</f>
        <v>6</v>
      </c>
      <c r="T16" s="851">
        <f t="shared" si="10"/>
        <v>0</v>
      </c>
      <c r="U16" s="851">
        <f t="shared" si="10"/>
        <v>9</v>
      </c>
    </row>
    <row r="17" spans="3:21" x14ac:dyDescent="0.3">
      <c r="C17" s="838"/>
      <c r="D17" s="837"/>
      <c r="E17" s="837"/>
      <c r="F17" s="839">
        <v>2025</v>
      </c>
      <c r="G17" s="855">
        <f>SUM(G8)</f>
        <v>2.9959880499999998</v>
      </c>
      <c r="H17" s="855">
        <f t="shared" si="8"/>
        <v>2.4966567099999999</v>
      </c>
      <c r="I17" s="853">
        <f t="shared" si="8"/>
        <v>0</v>
      </c>
      <c r="J17" s="855">
        <f t="shared" si="8"/>
        <v>1.4298108700000001</v>
      </c>
      <c r="K17" s="855">
        <f t="shared" si="8"/>
        <v>0.77482280999999997</v>
      </c>
      <c r="L17" s="855">
        <f t="shared" si="8"/>
        <v>0.29202303000000002</v>
      </c>
      <c r="M17" s="842"/>
      <c r="N17" s="857">
        <f t="shared" ref="N17:Q17" si="11">SUM(N8:N8)</f>
        <v>320</v>
      </c>
      <c r="O17" s="857">
        <f>SUM(O8:O8)</f>
        <v>0</v>
      </c>
      <c r="P17" s="857">
        <f t="shared" si="11"/>
        <v>0</v>
      </c>
      <c r="Q17" s="857">
        <f t="shared" si="11"/>
        <v>7</v>
      </c>
      <c r="R17" s="851">
        <f>SUM(R8:R8)</f>
        <v>400</v>
      </c>
      <c r="S17" s="851">
        <f t="shared" si="10"/>
        <v>0</v>
      </c>
      <c r="T17" s="851">
        <f t="shared" si="10"/>
        <v>5</v>
      </c>
      <c r="U17" s="851">
        <f t="shared" si="10"/>
        <v>7</v>
      </c>
    </row>
    <row r="18" spans="3:21" x14ac:dyDescent="0.3">
      <c r="C18" s="838"/>
      <c r="D18" s="837"/>
      <c r="E18" s="837"/>
      <c r="F18" s="837"/>
      <c r="G18" s="858"/>
      <c r="H18" s="858"/>
      <c r="M18" s="838"/>
    </row>
    <row r="19" spans="3:21" x14ac:dyDescent="0.3">
      <c r="C19" s="838"/>
      <c r="D19" s="837"/>
      <c r="E19" s="837"/>
      <c r="F19" s="837"/>
      <c r="G19" s="859"/>
      <c r="H19" s="858"/>
      <c r="M19" s="838"/>
    </row>
    <row r="20" spans="3:21" x14ac:dyDescent="0.3">
      <c r="C20" s="838"/>
      <c r="D20" s="837"/>
      <c r="E20" s="837"/>
      <c r="F20" s="837"/>
      <c r="G20" s="859"/>
      <c r="H20" s="858"/>
      <c r="M20" s="838"/>
    </row>
    <row r="21" spans="3:21" x14ac:dyDescent="0.3">
      <c r="C21" s="838"/>
      <c r="D21" s="837"/>
      <c r="E21" s="837"/>
      <c r="F21" s="837"/>
      <c r="G21" s="859"/>
      <c r="H21" s="858"/>
    </row>
    <row r="22" spans="3:21" x14ac:dyDescent="0.3">
      <c r="G22" s="859"/>
    </row>
    <row r="23" spans="3:21" x14ac:dyDescent="0.3">
      <c r="G23" s="859"/>
    </row>
    <row r="24" spans="3:21" x14ac:dyDescent="0.3">
      <c r="G24" s="859"/>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 zoomScale="70" zoomScaleNormal="70" workbookViewId="0">
      <selection activeCell="T7" sqref="T7"/>
    </sheetView>
  </sheetViews>
  <sheetFormatPr defaultRowHeight="20.25" x14ac:dyDescent="0.3"/>
  <cols>
    <col min="1" max="1" width="3" style="782" customWidth="1"/>
    <col min="2" max="2" width="9.140625" style="783" customWidth="1"/>
    <col min="3" max="3" width="101" style="784" customWidth="1"/>
    <col min="4" max="4" width="22.85546875" style="784" customWidth="1"/>
    <col min="5" max="5" width="15.28515625" style="860" customWidth="1"/>
    <col min="6" max="6" width="14.42578125" style="860" customWidth="1"/>
    <col min="7" max="7" width="21.28515625" style="784" customWidth="1"/>
    <col min="8" max="8" width="18.7109375" style="784" customWidth="1"/>
    <col min="9" max="9" width="17" style="786" customWidth="1"/>
    <col min="10" max="10" width="16.42578125" style="786" customWidth="1"/>
    <col min="11" max="11" width="17.28515625" style="786" customWidth="1"/>
    <col min="12" max="12" width="16.42578125" style="786" customWidth="1"/>
    <col min="13" max="13" width="16.42578125" style="785" customWidth="1"/>
    <col min="14" max="14" width="19" style="860" customWidth="1"/>
    <col min="15" max="26" width="15.85546875" style="784" customWidth="1"/>
    <col min="27" max="27" width="14" style="784" customWidth="1"/>
    <col min="28" max="16384" width="9.140625" style="784"/>
  </cols>
  <sheetData>
    <row r="1" spans="1:27" x14ac:dyDescent="0.3">
      <c r="N1" s="1146" t="s">
        <v>1147</v>
      </c>
      <c r="O1" s="1147"/>
      <c r="P1" s="1147"/>
      <c r="Q1" s="1147"/>
      <c r="R1" s="1147"/>
      <c r="S1" s="1147"/>
      <c r="T1" s="1148"/>
      <c r="U1" s="1146" t="s">
        <v>1148</v>
      </c>
      <c r="V1" s="1147"/>
      <c r="W1" s="1147"/>
      <c r="X1" s="1147"/>
      <c r="Y1" s="1147"/>
      <c r="Z1" s="1147"/>
      <c r="AA1" s="1148"/>
    </row>
    <row r="2" spans="1:27" ht="158.25" x14ac:dyDescent="0.3">
      <c r="A2" s="790"/>
      <c r="B2" s="791" t="s">
        <v>1122</v>
      </c>
      <c r="C2" s="792" t="s">
        <v>1123</v>
      </c>
      <c r="D2" s="792" t="s">
        <v>1124</v>
      </c>
      <c r="E2" s="792" t="s">
        <v>1125</v>
      </c>
      <c r="F2" s="792" t="s">
        <v>1126</v>
      </c>
      <c r="G2" s="792" t="s">
        <v>1127</v>
      </c>
      <c r="H2" s="792" t="s">
        <v>1128</v>
      </c>
      <c r="I2" s="793" t="s">
        <v>177</v>
      </c>
      <c r="J2" s="793" t="s">
        <v>175</v>
      </c>
      <c r="K2" s="793" t="s">
        <v>173</v>
      </c>
      <c r="L2" s="793" t="s">
        <v>171</v>
      </c>
      <c r="M2" s="861"/>
      <c r="N2" s="862" t="s">
        <v>1157</v>
      </c>
      <c r="O2" s="863" t="s">
        <v>1158</v>
      </c>
      <c r="P2" s="864" t="s">
        <v>1159</v>
      </c>
      <c r="Q2" s="865" t="s">
        <v>1160</v>
      </c>
      <c r="R2" s="865" t="s">
        <v>1161</v>
      </c>
      <c r="S2" s="866" t="s">
        <v>1162</v>
      </c>
      <c r="T2" s="867" t="s">
        <v>1163</v>
      </c>
      <c r="U2" s="868" t="s">
        <v>1157</v>
      </c>
      <c r="V2" s="869" t="s">
        <v>1158</v>
      </c>
      <c r="W2" s="870" t="s">
        <v>1159</v>
      </c>
      <c r="X2" s="871" t="s">
        <v>1160</v>
      </c>
      <c r="Y2" s="871" t="s">
        <v>1161</v>
      </c>
      <c r="Z2" s="872" t="s">
        <v>1162</v>
      </c>
      <c r="AA2" s="873" t="s">
        <v>1163</v>
      </c>
    </row>
    <row r="3" spans="1:27" x14ac:dyDescent="0.3">
      <c r="A3" s="797"/>
      <c r="B3" s="1143" t="s">
        <v>1071</v>
      </c>
      <c r="C3" s="1144"/>
      <c r="D3" s="1144"/>
      <c r="E3" s="1144"/>
      <c r="F3" s="1144"/>
      <c r="G3" s="1144"/>
      <c r="H3" s="1149"/>
      <c r="I3" s="1149"/>
      <c r="J3" s="1149"/>
      <c r="K3" s="1149"/>
      <c r="L3" s="1150"/>
      <c r="M3" s="874"/>
      <c r="N3" s="862"/>
      <c r="O3" s="875"/>
      <c r="P3" s="876"/>
      <c r="Q3" s="877"/>
      <c r="R3" s="877"/>
      <c r="S3" s="878"/>
      <c r="T3" s="879"/>
      <c r="U3" s="880"/>
      <c r="V3" s="881"/>
      <c r="W3" s="882"/>
      <c r="X3" s="883"/>
      <c r="Y3" s="883"/>
      <c r="Z3" s="884"/>
      <c r="AA3" s="885"/>
    </row>
    <row r="4" spans="1:27" s="807" customFormat="1" ht="182.25" x14ac:dyDescent="0.3">
      <c r="A4" s="808"/>
      <c r="B4" s="886">
        <v>8</v>
      </c>
      <c r="C4" s="802"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2" t="str">
        <f>'[2]2021-2025 амортиз'!D5</f>
        <v>К_ИНФ05015</v>
      </c>
      <c r="E4" s="802">
        <f>'[2]2021-2025 амортиз'!E5</f>
        <v>2021</v>
      </c>
      <c r="F4" s="802">
        <f>'[2]2021-2025 амортиз'!F5</f>
        <v>1957</v>
      </c>
      <c r="G4" s="887">
        <f>'[2]2021-2025 амортиз'!G5</f>
        <v>0.50515911999999996</v>
      </c>
      <c r="H4" s="888">
        <f>'[2]2021-2025 амортиз'!H5</f>
        <v>0.42096592999999999</v>
      </c>
      <c r="I4" s="802">
        <f>'[2]2021-2025 амортиз'!I5</f>
        <v>0</v>
      </c>
      <c r="J4" s="802">
        <f>'[2]2021-2025 амортиз'!J5</f>
        <v>0.40869856999999998</v>
      </c>
      <c r="K4" s="802">
        <f>'[2]2021-2025 амортиз'!K5</f>
        <v>0</v>
      </c>
      <c r="L4" s="889">
        <f>'[2]2021-2025 амортиз'!L5</f>
        <v>1.226736E-2</v>
      </c>
      <c r="M4" s="890">
        <v>8</v>
      </c>
      <c r="N4" s="891">
        <f t="shared" ref="N4:N12" si="0">SUM(O4:R4)</f>
        <v>0.16</v>
      </c>
      <c r="O4" s="892">
        <f>0.12+0.04</f>
        <v>0.16</v>
      </c>
      <c r="P4" s="893">
        <v>0</v>
      </c>
      <c r="Q4" s="894">
        <v>0</v>
      </c>
      <c r="R4" s="894">
        <v>0</v>
      </c>
      <c r="S4" s="895">
        <v>4</v>
      </c>
      <c r="T4" s="896">
        <v>0</v>
      </c>
      <c r="U4" s="897">
        <f t="shared" ref="U4:U12" si="1">SUM(V4:Y4)</f>
        <v>0.22</v>
      </c>
      <c r="V4" s="898">
        <f>0.12+0.04</f>
        <v>0.16</v>
      </c>
      <c r="W4" s="899">
        <v>0</v>
      </c>
      <c r="X4" s="900">
        <v>0.06</v>
      </c>
      <c r="Y4" s="900">
        <v>0</v>
      </c>
      <c r="Z4" s="901">
        <v>0</v>
      </c>
      <c r="AA4" s="902">
        <v>4</v>
      </c>
    </row>
    <row r="5" spans="1:27" s="807" customFormat="1" ht="81" x14ac:dyDescent="0.3">
      <c r="A5" s="808"/>
      <c r="B5" s="886">
        <v>11</v>
      </c>
      <c r="C5" s="80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2" t="str">
        <f>'[2]2021-2025 амортиз'!D6</f>
        <v>К_ИНФ07979</v>
      </c>
      <c r="E5" s="802">
        <f>'[2]2021-2025 амортиз'!E6</f>
        <v>2021</v>
      </c>
      <c r="F5" s="802">
        <f>'[2]2021-2025 амортиз'!F6</f>
        <v>1959</v>
      </c>
      <c r="G5" s="887">
        <f>'[2]2021-2025 амортиз'!G6</f>
        <v>0.93317804000000004</v>
      </c>
      <c r="H5" s="888">
        <f>'[2]2021-2025 амортиз'!H6</f>
        <v>0.77764836999999998</v>
      </c>
      <c r="I5" s="802">
        <f>'[2]2021-2025 амортиз'!I6</f>
        <v>0</v>
      </c>
      <c r="J5" s="802">
        <f>'[2]2021-2025 амортиз'!J6</f>
        <v>0.77371354999999997</v>
      </c>
      <c r="K5" s="802">
        <f>'[2]2021-2025 амортиз'!K6</f>
        <v>0</v>
      </c>
      <c r="L5" s="889">
        <f>'[2]2021-2025 амортиз'!L6</f>
        <v>3.9348200000000003E-3</v>
      </c>
      <c r="M5" s="890">
        <v>11</v>
      </c>
      <c r="N5" s="891">
        <f t="shared" ref="N5" si="2">SUM(O5:R5)</f>
        <v>0.18</v>
      </c>
      <c r="O5" s="892">
        <v>0</v>
      </c>
      <c r="P5" s="893">
        <v>0</v>
      </c>
      <c r="Q5" s="894">
        <v>0.18</v>
      </c>
      <c r="R5" s="894">
        <v>0</v>
      </c>
      <c r="S5" s="895">
        <v>0</v>
      </c>
      <c r="T5" s="896">
        <v>0</v>
      </c>
      <c r="U5" s="897">
        <f t="shared" ref="U5:U6" si="3">SUM(V5:Y5)</f>
        <v>0.18</v>
      </c>
      <c r="V5" s="898">
        <v>0</v>
      </c>
      <c r="W5" s="899">
        <v>0</v>
      </c>
      <c r="X5" s="900">
        <v>0.18</v>
      </c>
      <c r="Y5" s="900">
        <v>0</v>
      </c>
      <c r="Z5" s="901">
        <v>0</v>
      </c>
      <c r="AA5" s="902">
        <v>0</v>
      </c>
    </row>
    <row r="6" spans="1:27" s="816" customFormat="1" ht="101.25" x14ac:dyDescent="0.3">
      <c r="A6" s="903"/>
      <c r="B6" s="904">
        <v>35</v>
      </c>
      <c r="C6" s="811"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1" t="str">
        <f>'[2]2021-2025 амортиз'!D11</f>
        <v>К_ИНФ07089</v>
      </c>
      <c r="E6" s="811" t="str">
        <f>'[2]2021-2025 амортиз'!E11</f>
        <v>2022</v>
      </c>
      <c r="F6" s="811" t="str">
        <f>'[2]2021-2025 амортиз'!F11</f>
        <v>1958</v>
      </c>
      <c r="G6" s="905">
        <f>'[2]2021-2025 амортиз'!G11</f>
        <v>0.36587346999999998</v>
      </c>
      <c r="H6" s="906">
        <f>'[2]2021-2025 амортиз'!H11</f>
        <v>0.30489455999999998</v>
      </c>
      <c r="I6" s="811">
        <f>'[2]2021-2025 амортиз'!I11</f>
        <v>0</v>
      </c>
      <c r="J6" s="811">
        <f>'[2]2021-2025 амортиз'!J11</f>
        <v>0.30095973999999998</v>
      </c>
      <c r="K6" s="811">
        <f>'[2]2021-2025 амортиз'!K11</f>
        <v>0</v>
      </c>
      <c r="L6" s="907">
        <f>'[2]2021-2025 амортиз'!L11</f>
        <v>3.9348200000000003E-3</v>
      </c>
      <c r="M6" s="908">
        <v>35</v>
      </c>
      <c r="N6" s="909">
        <f t="shared" ref="N6:N10" si="4">SUM(O6:R6)</f>
        <v>0.08</v>
      </c>
      <c r="O6" s="910">
        <v>0</v>
      </c>
      <c r="P6" s="911">
        <v>0</v>
      </c>
      <c r="Q6" s="912">
        <v>0.08</v>
      </c>
      <c r="R6" s="912">
        <v>0</v>
      </c>
      <c r="S6" s="913">
        <v>0</v>
      </c>
      <c r="T6" s="914">
        <v>0</v>
      </c>
      <c r="U6" s="915">
        <f t="shared" si="3"/>
        <v>0.08</v>
      </c>
      <c r="V6" s="916">
        <v>0</v>
      </c>
      <c r="W6" s="917">
        <v>0</v>
      </c>
      <c r="X6" s="918">
        <v>0.08</v>
      </c>
      <c r="Y6" s="918">
        <v>0</v>
      </c>
      <c r="Z6" s="919">
        <v>0</v>
      </c>
      <c r="AA6" s="920">
        <v>0</v>
      </c>
    </row>
    <row r="7" spans="1:27" s="816" customFormat="1" ht="263.25" x14ac:dyDescent="0.3">
      <c r="A7" s="921"/>
      <c r="B7" s="904">
        <v>7</v>
      </c>
      <c r="C7" s="811"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1" t="str">
        <f>'[2]2021-2025 амортиз'!D12</f>
        <v>К_ИНФ08452</v>
      </c>
      <c r="E7" s="811">
        <f>'[2]2021-2025 амортиз'!E12</f>
        <v>2022</v>
      </c>
      <c r="F7" s="811">
        <f>'[2]2021-2025 амортиз'!F12</f>
        <v>1960</v>
      </c>
      <c r="G7" s="905">
        <f>'[2]2021-2025 амортиз'!G12</f>
        <v>0.67924450000000003</v>
      </c>
      <c r="H7" s="906">
        <f>'[2]2021-2025 амортиз'!H12</f>
        <v>0.56603707999999997</v>
      </c>
      <c r="I7" s="811">
        <f>'[2]2021-2025 амортиз'!I12</f>
        <v>0</v>
      </c>
      <c r="J7" s="811">
        <f>'[2]2021-2025 амортиз'!J12</f>
        <v>0.54937320000000001</v>
      </c>
      <c r="K7" s="811">
        <f>'[2]2021-2025 амортиз'!K12</f>
        <v>0</v>
      </c>
      <c r="L7" s="907">
        <f>'[2]2021-2025 амортиз'!L12</f>
        <v>1.6663879999999999E-2</v>
      </c>
      <c r="M7" s="908">
        <v>7</v>
      </c>
      <c r="N7" s="909">
        <f t="shared" si="4"/>
        <v>0.36</v>
      </c>
      <c r="O7" s="910">
        <f>0.22+0.08</f>
        <v>0.3</v>
      </c>
      <c r="P7" s="911">
        <v>0</v>
      </c>
      <c r="Q7" s="912">
        <f>0.03+0.03</f>
        <v>0.06</v>
      </c>
      <c r="R7" s="912">
        <v>0</v>
      </c>
      <c r="S7" s="913">
        <v>0</v>
      </c>
      <c r="T7" s="914">
        <v>0</v>
      </c>
      <c r="U7" s="915">
        <f t="shared" ref="U7:U10" si="5">SUM(V7:Y7)</f>
        <v>0.36</v>
      </c>
      <c r="V7" s="916">
        <f>0.22+0.08</f>
        <v>0.3</v>
      </c>
      <c r="W7" s="917">
        <v>0</v>
      </c>
      <c r="X7" s="918">
        <f>0.03+0.03</f>
        <v>0.06</v>
      </c>
      <c r="Y7" s="918">
        <v>0</v>
      </c>
      <c r="Z7" s="919">
        <v>0</v>
      </c>
      <c r="AA7" s="920">
        <v>0</v>
      </c>
    </row>
    <row r="8" spans="1:27" s="941" customFormat="1" ht="101.25" x14ac:dyDescent="0.3">
      <c r="A8" s="922"/>
      <c r="B8" s="923">
        <f>'[2]2021-2025 амортиз'!B16</f>
        <v>29</v>
      </c>
      <c r="C8" s="924"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3" t="str">
        <f>'[2]2021-2025 амортиз'!D16</f>
        <v>К_СТР09760КЛ</v>
      </c>
      <c r="E8" s="923" t="str">
        <f>'[2]2021-2025 амортиз'!E16</f>
        <v>2023</v>
      </c>
      <c r="F8" s="923" t="str">
        <f>'[2]2021-2025 амортиз'!F16</f>
        <v>1961</v>
      </c>
      <c r="G8" s="925">
        <f>'[2]2021-2025 амортиз'!G16</f>
        <v>1.4075926299999999</v>
      </c>
      <c r="H8" s="926">
        <f>'[2]2021-2025 амортиз'!H16</f>
        <v>1.1729938600000001</v>
      </c>
      <c r="I8" s="923">
        <f>'[2]2021-2025 амортиз'!I16</f>
        <v>0</v>
      </c>
      <c r="J8" s="923">
        <f>'[2]2021-2025 амортиз'!J16</f>
        <v>1.1651230000000001</v>
      </c>
      <c r="K8" s="923">
        <f>'[2]2021-2025 амортиз'!K16</f>
        <v>0</v>
      </c>
      <c r="L8" s="927">
        <f>'[2]2021-2025 амортиз'!L16</f>
        <v>7.8708600000000004E-3</v>
      </c>
      <c r="M8" s="928">
        <v>29</v>
      </c>
      <c r="N8" s="929">
        <f t="shared" si="4"/>
        <v>0.25</v>
      </c>
      <c r="O8" s="930">
        <v>0</v>
      </c>
      <c r="P8" s="931">
        <v>0</v>
      </c>
      <c r="Q8" s="932">
        <v>0</v>
      </c>
      <c r="R8" s="932">
        <v>0.25</v>
      </c>
      <c r="S8" s="933">
        <v>0</v>
      </c>
      <c r="T8" s="934">
        <v>0</v>
      </c>
      <c r="U8" s="935">
        <f t="shared" si="5"/>
        <v>0.25</v>
      </c>
      <c r="V8" s="936">
        <v>0</v>
      </c>
      <c r="W8" s="937">
        <v>0</v>
      </c>
      <c r="X8" s="938">
        <v>0</v>
      </c>
      <c r="Y8" s="938">
        <v>0.25</v>
      </c>
      <c r="Z8" s="939">
        <v>0</v>
      </c>
      <c r="AA8" s="940">
        <v>0</v>
      </c>
    </row>
    <row r="9" spans="1:27" s="941" customFormat="1" ht="101.25" x14ac:dyDescent="0.3">
      <c r="A9" s="942"/>
      <c r="B9" s="923">
        <f>'[2]2021-2025 амортиз'!B17</f>
        <v>32</v>
      </c>
      <c r="C9" s="924"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3" t="str">
        <f>'[2]2021-2025 амортиз'!D17</f>
        <v>К_ИНФ08004</v>
      </c>
      <c r="E9" s="923" t="str">
        <f>'[2]2021-2025 амортиз'!E17</f>
        <v>2023</v>
      </c>
      <c r="F9" s="923" t="str">
        <f>'[2]2021-2025 амортиз'!F17</f>
        <v>1991</v>
      </c>
      <c r="G9" s="925">
        <f>'[2]2021-2025 амортиз'!G17</f>
        <v>1.02149047</v>
      </c>
      <c r="H9" s="926">
        <f>'[2]2021-2025 амортиз'!H17</f>
        <v>0.85124206000000002</v>
      </c>
      <c r="I9" s="923">
        <f>'[2]2021-2025 амортиз'!I17</f>
        <v>0</v>
      </c>
      <c r="J9" s="923">
        <f>'[2]2021-2025 амортиз'!J17</f>
        <v>0.81833869999999997</v>
      </c>
      <c r="K9" s="923">
        <f>'[2]2021-2025 амортиз'!K17</f>
        <v>0</v>
      </c>
      <c r="L9" s="927">
        <f>'[2]2021-2025 амортиз'!L17</f>
        <v>3.290336E-2</v>
      </c>
      <c r="M9" s="928">
        <v>32</v>
      </c>
      <c r="N9" s="929">
        <f t="shared" si="4"/>
        <v>0.46700000000000003</v>
      </c>
      <c r="O9" s="930">
        <v>0</v>
      </c>
      <c r="P9" s="931">
        <v>0</v>
      </c>
      <c r="Q9" s="932">
        <v>0</v>
      </c>
      <c r="R9" s="932">
        <v>0.46700000000000003</v>
      </c>
      <c r="S9" s="933">
        <v>0</v>
      </c>
      <c r="T9" s="934">
        <v>0</v>
      </c>
      <c r="U9" s="935">
        <f t="shared" si="5"/>
        <v>0.46700000000000003</v>
      </c>
      <c r="V9" s="936">
        <v>0</v>
      </c>
      <c r="W9" s="937">
        <v>0</v>
      </c>
      <c r="X9" s="938">
        <v>0</v>
      </c>
      <c r="Y9" s="938">
        <v>0.46700000000000003</v>
      </c>
      <c r="Z9" s="939">
        <v>0</v>
      </c>
      <c r="AA9" s="940">
        <v>0</v>
      </c>
    </row>
    <row r="10" spans="1:27" s="941" customFormat="1" ht="182.25" x14ac:dyDescent="0.3">
      <c r="A10" s="922"/>
      <c r="B10" s="923">
        <f>'[2]2021-2025 амортиз'!B18</f>
        <v>37</v>
      </c>
      <c r="C10" s="924"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3" t="str">
        <f>'[2]2021-2025 амортиз'!D18</f>
        <v>К_ИНФ15358</v>
      </c>
      <c r="E10" s="923" t="str">
        <f>'[2]2021-2025 амортиз'!E18</f>
        <v>2023</v>
      </c>
      <c r="F10" s="923" t="str">
        <f>'[2]2021-2025 амортиз'!F18</f>
        <v>1999</v>
      </c>
      <c r="G10" s="925">
        <f>'[2]2021-2025 амортиз'!G18</f>
        <v>2.71661354</v>
      </c>
      <c r="H10" s="926">
        <f>'[2]2021-2025 амортиз'!H18</f>
        <v>2.26384462</v>
      </c>
      <c r="I10" s="923">
        <f>'[2]2021-2025 амортиз'!I18</f>
        <v>0</v>
      </c>
      <c r="J10" s="923">
        <f>'[2]2021-2025 амортиз'!J18</f>
        <v>2.2402345299999999</v>
      </c>
      <c r="K10" s="923">
        <f>'[2]2021-2025 амортиз'!K18</f>
        <v>0</v>
      </c>
      <c r="L10" s="927">
        <f>'[2]2021-2025 амортиз'!L18</f>
        <v>2.361009E-2</v>
      </c>
      <c r="M10" s="928">
        <v>37</v>
      </c>
      <c r="N10" s="929">
        <f t="shared" si="4"/>
        <v>0.8</v>
      </c>
      <c r="O10" s="930">
        <v>0</v>
      </c>
      <c r="P10" s="931">
        <v>0</v>
      </c>
      <c r="Q10" s="932">
        <f>2*0.1+4*0.15</f>
        <v>0.8</v>
      </c>
      <c r="R10" s="932">
        <v>0</v>
      </c>
      <c r="S10" s="933">
        <v>0</v>
      </c>
      <c r="T10" s="934">
        <v>0</v>
      </c>
      <c r="U10" s="935">
        <f t="shared" si="5"/>
        <v>0.8</v>
      </c>
      <c r="V10" s="936">
        <v>0</v>
      </c>
      <c r="W10" s="937">
        <v>0</v>
      </c>
      <c r="X10" s="938">
        <f>2*0.1+4*0.15</f>
        <v>0.8</v>
      </c>
      <c r="Y10" s="938">
        <v>0</v>
      </c>
      <c r="Z10" s="939">
        <v>0</v>
      </c>
      <c r="AA10" s="940">
        <v>0</v>
      </c>
    </row>
    <row r="11" spans="1:27" s="962" customFormat="1" ht="101.25" x14ac:dyDescent="0.25">
      <c r="A11" s="943"/>
      <c r="B11" s="944">
        <v>34</v>
      </c>
      <c r="C11" s="945"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5" t="str">
        <f>'[2]2021-2025 амортиз'!D23</f>
        <v>К_ИНФ08348</v>
      </c>
      <c r="E11" s="945" t="str">
        <f>'[2]2021-2025 амортиз'!E23</f>
        <v>2024</v>
      </c>
      <c r="F11" s="945" t="str">
        <f>'[2]2021-2025 амортиз'!F23</f>
        <v>1963</v>
      </c>
      <c r="G11" s="946">
        <f>'[2]2021-2025 амортиз'!G23</f>
        <v>0.96083419999999997</v>
      </c>
      <c r="H11" s="947">
        <f>'[2]2021-2025 амортиз'!H23</f>
        <v>0.80069517000000001</v>
      </c>
      <c r="I11" s="945">
        <f>'[2]2021-2025 амортиз'!I23</f>
        <v>0</v>
      </c>
      <c r="J11" s="945">
        <f>'[2]2021-2025 амортиз'!J23</f>
        <v>0.79282514000000004</v>
      </c>
      <c r="K11" s="945">
        <f>'[2]2021-2025 амортиз'!K23</f>
        <v>0</v>
      </c>
      <c r="L11" s="948">
        <f>'[2]2021-2025 амортиз'!L23</f>
        <v>7.8700300000000001E-3</v>
      </c>
      <c r="M11" s="949">
        <v>34</v>
      </c>
      <c r="N11" s="950">
        <f t="shared" ref="N11" si="6">SUM(O11:R11)</f>
        <v>0.3</v>
      </c>
      <c r="O11" s="951">
        <v>0</v>
      </c>
      <c r="P11" s="952">
        <v>0</v>
      </c>
      <c r="Q11" s="953">
        <f>2*0.15</f>
        <v>0.3</v>
      </c>
      <c r="R11" s="953">
        <v>0</v>
      </c>
      <c r="S11" s="954">
        <v>0</v>
      </c>
      <c r="T11" s="955">
        <v>0</v>
      </c>
      <c r="U11" s="956">
        <f t="shared" ref="U11" si="7">SUM(V11:Y11)</f>
        <v>0.3</v>
      </c>
      <c r="V11" s="957">
        <v>0</v>
      </c>
      <c r="W11" s="958">
        <v>0</v>
      </c>
      <c r="X11" s="959">
        <f>2*0.15</f>
        <v>0.3</v>
      </c>
      <c r="Y11" s="959">
        <v>0</v>
      </c>
      <c r="Z11" s="960">
        <v>0</v>
      </c>
      <c r="AA11" s="961">
        <v>0</v>
      </c>
    </row>
    <row r="12" spans="1:27" s="833" customFormat="1" ht="304.5" thickBot="1" x14ac:dyDescent="0.35">
      <c r="A12" s="963"/>
      <c r="B12" s="964">
        <v>40</v>
      </c>
      <c r="C12" s="828"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8" t="str">
        <f>'[2]2021-2025 амортиз'!D28</f>
        <v>К_СТР09764КЛН</v>
      </c>
      <c r="E12" s="828" t="str">
        <f>'[2]2021-2025 амортиз'!E28</f>
        <v>2025</v>
      </c>
      <c r="F12" s="828" t="str">
        <f>'[2]2021-2025 амортиз'!F28</f>
        <v>1960</v>
      </c>
      <c r="G12" s="965">
        <f>'[2]2021-2025 амортиз'!G28</f>
        <v>2.2196846899999998</v>
      </c>
      <c r="H12" s="966">
        <f>'[2]2021-2025 амортиз'!H28</f>
        <v>1.8497372400000001</v>
      </c>
      <c r="I12" s="967">
        <f>'[2]2021-2025 амортиз'!I28</f>
        <v>0</v>
      </c>
      <c r="J12" s="967">
        <f>'[2]2021-2025 амортиз'!J28</f>
        <v>1.8261275300000002</v>
      </c>
      <c r="K12" s="967">
        <f>'[2]2021-2025 амортиз'!K28</f>
        <v>0</v>
      </c>
      <c r="L12" s="968">
        <f>'[2]2021-2025 амортиз'!L28</f>
        <v>2.3609709999999999E-2</v>
      </c>
      <c r="M12" s="969">
        <v>40</v>
      </c>
      <c r="N12" s="970">
        <f t="shared" si="0"/>
        <v>0.59000000000000008</v>
      </c>
      <c r="O12" s="971">
        <v>0</v>
      </c>
      <c r="P12" s="972">
        <v>0</v>
      </c>
      <c r="Q12" s="973">
        <f>2*0.15+0.13+2*0.05+0.06</f>
        <v>0.59000000000000008</v>
      </c>
      <c r="R12" s="973">
        <v>0</v>
      </c>
      <c r="S12" s="974">
        <v>0</v>
      </c>
      <c r="T12" s="975">
        <v>0</v>
      </c>
      <c r="U12" s="976">
        <f t="shared" si="1"/>
        <v>0.59000000000000008</v>
      </c>
      <c r="V12" s="977">
        <v>0</v>
      </c>
      <c r="W12" s="978">
        <v>0</v>
      </c>
      <c r="X12" s="979">
        <f>2*0.15+0.13+2*0.05+0.06</f>
        <v>0.59000000000000008</v>
      </c>
      <c r="Y12" s="979">
        <v>0</v>
      </c>
      <c r="Z12" s="980">
        <v>0</v>
      </c>
      <c r="AA12" s="981">
        <v>0</v>
      </c>
    </row>
    <row r="13" spans="1:27" x14ac:dyDescent="0.3">
      <c r="C13" s="838"/>
      <c r="D13" s="838"/>
      <c r="E13" s="982"/>
      <c r="F13" s="982"/>
      <c r="G13" s="982"/>
      <c r="H13" s="982"/>
      <c r="I13" s="983"/>
      <c r="K13" s="983"/>
    </row>
    <row r="14" spans="1:27" x14ac:dyDescent="0.3">
      <c r="C14" s="838"/>
      <c r="D14" s="838"/>
      <c r="E14" s="982"/>
      <c r="F14" s="874" t="s">
        <v>1156</v>
      </c>
      <c r="G14" s="842">
        <f t="shared" ref="G14:L14" si="8">G20+G19+G18+G17+G16</f>
        <v>10.809670659999998</v>
      </c>
      <c r="H14" s="842">
        <f>H20+H19+H18+H17+H16</f>
        <v>9.0080588900000009</v>
      </c>
      <c r="I14" s="984">
        <f t="shared" si="8"/>
        <v>0</v>
      </c>
      <c r="J14" s="842">
        <f t="shared" si="8"/>
        <v>8.8753939600000002</v>
      </c>
      <c r="K14" s="984">
        <f t="shared" si="8"/>
        <v>0</v>
      </c>
      <c r="L14" s="842">
        <f t="shared" si="8"/>
        <v>0.13266493000000001</v>
      </c>
      <c r="M14" s="842"/>
      <c r="N14" s="985">
        <f t="shared" ref="N14:AA14" si="9">N20+N19+N18+N17+N16</f>
        <v>3.1869999999999998</v>
      </c>
      <c r="O14" s="985">
        <f t="shared" si="9"/>
        <v>0.45999999999999996</v>
      </c>
      <c r="P14" s="985">
        <f t="shared" si="9"/>
        <v>0</v>
      </c>
      <c r="Q14" s="985">
        <f t="shared" si="9"/>
        <v>2.0100000000000002</v>
      </c>
      <c r="R14" s="985">
        <f t="shared" si="9"/>
        <v>0.71700000000000008</v>
      </c>
      <c r="S14" s="985">
        <f t="shared" si="9"/>
        <v>4</v>
      </c>
      <c r="T14" s="985">
        <f t="shared" si="9"/>
        <v>0</v>
      </c>
      <c r="U14" s="985">
        <f t="shared" si="9"/>
        <v>3.2469999999999999</v>
      </c>
      <c r="V14" s="985">
        <f t="shared" si="9"/>
        <v>0.45999999999999996</v>
      </c>
      <c r="W14" s="985">
        <f t="shared" si="9"/>
        <v>0</v>
      </c>
      <c r="X14" s="985">
        <f t="shared" si="9"/>
        <v>2.0700000000000003</v>
      </c>
      <c r="Y14" s="985">
        <f t="shared" si="9"/>
        <v>0.71700000000000008</v>
      </c>
      <c r="Z14" s="985">
        <f t="shared" si="9"/>
        <v>0</v>
      </c>
      <c r="AA14" s="985">
        <f t="shared" si="9"/>
        <v>4</v>
      </c>
    </row>
    <row r="15" spans="1:27" x14ac:dyDescent="0.3">
      <c r="C15" s="838"/>
      <c r="D15" s="838"/>
      <c r="E15" s="982"/>
      <c r="F15" s="982"/>
      <c r="G15" s="842"/>
      <c r="H15" s="842"/>
      <c r="I15" s="984"/>
      <c r="J15" s="842"/>
      <c r="K15" s="984"/>
      <c r="L15" s="842"/>
      <c r="M15" s="842"/>
    </row>
    <row r="16" spans="1:27" x14ac:dyDescent="0.3">
      <c r="C16" s="838"/>
      <c r="D16" s="838"/>
      <c r="E16" s="982"/>
      <c r="F16" s="874">
        <v>2021</v>
      </c>
      <c r="G16" s="847">
        <f>SUM(G4:G5)</f>
        <v>1.4383371600000001</v>
      </c>
      <c r="H16" s="847">
        <f t="shared" ref="H16:L16" si="10">SUM(H4:H5)</f>
        <v>1.1986143</v>
      </c>
      <c r="I16" s="848">
        <f t="shared" si="10"/>
        <v>0</v>
      </c>
      <c r="J16" s="847">
        <f t="shared" si="10"/>
        <v>1.18241212</v>
      </c>
      <c r="K16" s="848">
        <f t="shared" si="10"/>
        <v>0</v>
      </c>
      <c r="L16" s="847">
        <f t="shared" si="10"/>
        <v>1.620218E-2</v>
      </c>
      <c r="M16" s="847"/>
      <c r="N16" s="986">
        <f>SUM(O16:R16)</f>
        <v>0.33999999999999997</v>
      </c>
      <c r="O16" s="987">
        <f>SUM(O4:O5)</f>
        <v>0.16</v>
      </c>
      <c r="P16" s="987">
        <f t="shared" ref="P16:T16" si="11">SUM(P4:P5)</f>
        <v>0</v>
      </c>
      <c r="Q16" s="987">
        <f t="shared" si="11"/>
        <v>0.18</v>
      </c>
      <c r="R16" s="987">
        <f t="shared" si="11"/>
        <v>0</v>
      </c>
      <c r="S16" s="987">
        <f t="shared" si="11"/>
        <v>4</v>
      </c>
      <c r="T16" s="987">
        <f t="shared" si="11"/>
        <v>0</v>
      </c>
      <c r="U16" s="988">
        <f>SUM(V16:Y16)</f>
        <v>0.4</v>
      </c>
      <c r="V16" s="987">
        <f>SUM(V4:V5)</f>
        <v>0.16</v>
      </c>
      <c r="W16" s="848">
        <f t="shared" ref="W16:AA16" si="12">SUM(W4:W5)</f>
        <v>0</v>
      </c>
      <c r="X16" s="987">
        <f t="shared" si="12"/>
        <v>0.24</v>
      </c>
      <c r="Y16" s="987">
        <f t="shared" si="12"/>
        <v>0</v>
      </c>
      <c r="Z16" s="848">
        <f t="shared" si="12"/>
        <v>0</v>
      </c>
      <c r="AA16" s="848">
        <f t="shared" si="12"/>
        <v>4</v>
      </c>
    </row>
    <row r="17" spans="3:27" x14ac:dyDescent="0.3">
      <c r="C17" s="838"/>
      <c r="D17" s="838"/>
      <c r="E17" s="982"/>
      <c r="F17" s="874">
        <v>2022</v>
      </c>
      <c r="G17" s="989">
        <f>SUM(G6:G7)</f>
        <v>1.04511797</v>
      </c>
      <c r="H17" s="989">
        <f t="shared" ref="H17:L17" si="13">SUM(H6:H7)</f>
        <v>0.87093164000000001</v>
      </c>
      <c r="I17" s="990">
        <f t="shared" si="13"/>
        <v>0</v>
      </c>
      <c r="J17" s="989">
        <f t="shared" si="13"/>
        <v>0.85033293999999993</v>
      </c>
      <c r="K17" s="990">
        <f t="shared" si="13"/>
        <v>0</v>
      </c>
      <c r="L17" s="989">
        <f t="shared" si="13"/>
        <v>2.0598699999999998E-2</v>
      </c>
      <c r="M17" s="989"/>
      <c r="N17" s="986">
        <f t="shared" ref="N17:N20" si="14">SUM(O17:R17)</f>
        <v>0.44</v>
      </c>
      <c r="O17" s="991">
        <f>SUM(O6:O7)</f>
        <v>0.3</v>
      </c>
      <c r="P17" s="991">
        <f t="shared" ref="P17:T17" si="15">SUM(P6:P7)</f>
        <v>0</v>
      </c>
      <c r="Q17" s="991">
        <f t="shared" si="15"/>
        <v>0.14000000000000001</v>
      </c>
      <c r="R17" s="991">
        <f t="shared" si="15"/>
        <v>0</v>
      </c>
      <c r="S17" s="991">
        <f t="shared" si="15"/>
        <v>0</v>
      </c>
      <c r="T17" s="991">
        <f t="shared" si="15"/>
        <v>0</v>
      </c>
      <c r="U17" s="988">
        <f t="shared" ref="U17:U20" si="16">SUM(V17:Y17)</f>
        <v>0.44</v>
      </c>
      <c r="V17" s="991">
        <f>SUM(V6:V7)</f>
        <v>0.3</v>
      </c>
      <c r="W17" s="990">
        <f t="shared" ref="W17:AA17" si="17">SUM(W6:W7)</f>
        <v>0</v>
      </c>
      <c r="X17" s="991">
        <f t="shared" si="17"/>
        <v>0.14000000000000001</v>
      </c>
      <c r="Y17" s="991">
        <f t="shared" si="17"/>
        <v>0</v>
      </c>
      <c r="Z17" s="990">
        <f t="shared" si="17"/>
        <v>0</v>
      </c>
      <c r="AA17" s="990">
        <f t="shared" si="17"/>
        <v>0</v>
      </c>
    </row>
    <row r="18" spans="3:27" x14ac:dyDescent="0.3">
      <c r="C18" s="838"/>
      <c r="D18" s="838"/>
      <c r="E18" s="982"/>
      <c r="F18" s="874">
        <v>2023</v>
      </c>
      <c r="G18" s="992">
        <f>SUM(G8:G10)</f>
        <v>5.1456966399999997</v>
      </c>
      <c r="H18" s="992">
        <f t="shared" ref="H18:L18" si="18">SUM(H8:H10)</f>
        <v>4.2880805400000002</v>
      </c>
      <c r="I18" s="993">
        <f t="shared" si="18"/>
        <v>0</v>
      </c>
      <c r="J18" s="992">
        <f t="shared" si="18"/>
        <v>4.2236962299999998</v>
      </c>
      <c r="K18" s="993">
        <f t="shared" si="18"/>
        <v>0</v>
      </c>
      <c r="L18" s="992">
        <f t="shared" si="18"/>
        <v>6.438431E-2</v>
      </c>
      <c r="M18" s="992"/>
      <c r="N18" s="986">
        <f t="shared" si="14"/>
        <v>1.5170000000000001</v>
      </c>
      <c r="O18" s="994">
        <f>SUM(O8:O10)</f>
        <v>0</v>
      </c>
      <c r="P18" s="994">
        <f t="shared" ref="P18:T18" si="19">SUM(P8:P10)</f>
        <v>0</v>
      </c>
      <c r="Q18" s="994">
        <f t="shared" si="19"/>
        <v>0.8</v>
      </c>
      <c r="R18" s="994">
        <f t="shared" si="19"/>
        <v>0.71700000000000008</v>
      </c>
      <c r="S18" s="994">
        <f t="shared" si="19"/>
        <v>0</v>
      </c>
      <c r="T18" s="994">
        <f t="shared" si="19"/>
        <v>0</v>
      </c>
      <c r="U18" s="988">
        <f t="shared" si="16"/>
        <v>1.5170000000000001</v>
      </c>
      <c r="V18" s="994">
        <f>SUM(V8:V10)</f>
        <v>0</v>
      </c>
      <c r="W18" s="993">
        <f t="shared" ref="W18:AA18" si="20">SUM(W8:W10)</f>
        <v>0</v>
      </c>
      <c r="X18" s="994">
        <f t="shared" si="20"/>
        <v>0.8</v>
      </c>
      <c r="Y18" s="994">
        <f t="shared" si="20"/>
        <v>0.71700000000000008</v>
      </c>
      <c r="Z18" s="993">
        <f t="shared" si="20"/>
        <v>0</v>
      </c>
      <c r="AA18" s="993">
        <f t="shared" si="20"/>
        <v>0</v>
      </c>
    </row>
    <row r="19" spans="3:27" x14ac:dyDescent="0.3">
      <c r="C19" s="838"/>
      <c r="D19" s="838"/>
      <c r="E19" s="982"/>
      <c r="F19" s="874">
        <v>2024</v>
      </c>
      <c r="G19" s="855">
        <f>SUM(G11)</f>
        <v>0.96083419999999997</v>
      </c>
      <c r="H19" s="855">
        <f t="shared" ref="H19:L20" si="21">SUM(H11)</f>
        <v>0.80069517000000001</v>
      </c>
      <c r="I19" s="853">
        <f t="shared" si="21"/>
        <v>0</v>
      </c>
      <c r="J19" s="855">
        <f t="shared" si="21"/>
        <v>0.79282514000000004</v>
      </c>
      <c r="K19" s="853">
        <f t="shared" si="21"/>
        <v>0</v>
      </c>
      <c r="L19" s="855">
        <f t="shared" si="21"/>
        <v>7.8700300000000001E-3</v>
      </c>
      <c r="M19" s="855"/>
      <c r="N19" s="986">
        <f t="shared" si="14"/>
        <v>0.3</v>
      </c>
      <c r="O19" s="995">
        <f t="shared" ref="O19:T20" si="22">SUM(O11:O11)</f>
        <v>0</v>
      </c>
      <c r="P19" s="995">
        <f t="shared" si="22"/>
        <v>0</v>
      </c>
      <c r="Q19" s="995">
        <f t="shared" si="22"/>
        <v>0.3</v>
      </c>
      <c r="R19" s="995">
        <f t="shared" si="22"/>
        <v>0</v>
      </c>
      <c r="S19" s="995">
        <f t="shared" si="22"/>
        <v>0</v>
      </c>
      <c r="T19" s="995">
        <f t="shared" si="22"/>
        <v>0</v>
      </c>
      <c r="U19" s="988">
        <f t="shared" si="16"/>
        <v>0.3</v>
      </c>
      <c r="V19" s="995">
        <f t="shared" ref="V19:AA20" si="23">SUM(V11:V11)</f>
        <v>0</v>
      </c>
      <c r="W19" s="853">
        <f t="shared" si="23"/>
        <v>0</v>
      </c>
      <c r="X19" s="995">
        <f t="shared" si="23"/>
        <v>0.3</v>
      </c>
      <c r="Y19" s="995">
        <f t="shared" si="23"/>
        <v>0</v>
      </c>
      <c r="Z19" s="853">
        <f t="shared" si="23"/>
        <v>0</v>
      </c>
      <c r="AA19" s="853">
        <f t="shared" si="23"/>
        <v>0</v>
      </c>
    </row>
    <row r="20" spans="3:27" x14ac:dyDescent="0.3">
      <c r="C20" s="838"/>
      <c r="D20" s="838"/>
      <c r="E20" s="982"/>
      <c r="F20" s="874">
        <v>2025</v>
      </c>
      <c r="G20" s="992">
        <f>SUM(G12)</f>
        <v>2.2196846899999998</v>
      </c>
      <c r="H20" s="992">
        <f t="shared" si="21"/>
        <v>1.8497372400000001</v>
      </c>
      <c r="I20" s="993">
        <f t="shared" si="21"/>
        <v>0</v>
      </c>
      <c r="J20" s="992">
        <f t="shared" si="21"/>
        <v>1.8261275300000002</v>
      </c>
      <c r="K20" s="993">
        <f t="shared" si="21"/>
        <v>0</v>
      </c>
      <c r="L20" s="992">
        <f t="shared" si="21"/>
        <v>2.3609709999999999E-2</v>
      </c>
      <c r="M20" s="992"/>
      <c r="N20" s="986">
        <f t="shared" si="14"/>
        <v>0.59000000000000008</v>
      </c>
      <c r="O20" s="994">
        <f t="shared" si="22"/>
        <v>0</v>
      </c>
      <c r="P20" s="994">
        <f t="shared" si="22"/>
        <v>0</v>
      </c>
      <c r="Q20" s="994">
        <f t="shared" si="22"/>
        <v>0.59000000000000008</v>
      </c>
      <c r="R20" s="994">
        <f t="shared" si="22"/>
        <v>0</v>
      </c>
      <c r="S20" s="994">
        <f t="shared" si="22"/>
        <v>0</v>
      </c>
      <c r="T20" s="994">
        <f t="shared" si="22"/>
        <v>0</v>
      </c>
      <c r="U20" s="988">
        <f t="shared" si="16"/>
        <v>0.59000000000000008</v>
      </c>
      <c r="V20" s="994">
        <f t="shared" si="23"/>
        <v>0</v>
      </c>
      <c r="W20" s="993">
        <f t="shared" si="23"/>
        <v>0</v>
      </c>
      <c r="X20" s="994">
        <f t="shared" si="23"/>
        <v>0.59000000000000008</v>
      </c>
      <c r="Y20" s="994">
        <f t="shared" si="23"/>
        <v>0</v>
      </c>
      <c r="Z20" s="993">
        <f t="shared" si="23"/>
        <v>0</v>
      </c>
      <c r="AA20" s="993">
        <f t="shared" si="23"/>
        <v>0</v>
      </c>
    </row>
    <row r="21" spans="3:27" x14ac:dyDescent="0.3">
      <c r="C21" s="838"/>
      <c r="D21" s="838"/>
      <c r="E21" s="982"/>
      <c r="F21" s="982"/>
      <c r="G21" s="838"/>
      <c r="H21" s="838"/>
    </row>
    <row r="22" spans="3:27" x14ac:dyDescent="0.3">
      <c r="C22" s="838"/>
      <c r="D22" s="838"/>
      <c r="E22" s="982"/>
      <c r="F22" s="982"/>
      <c r="G22" s="838"/>
      <c r="H22" s="838"/>
    </row>
    <row r="23" spans="3:27" x14ac:dyDescent="0.3">
      <c r="C23" s="838"/>
      <c r="D23" s="838"/>
      <c r="E23" s="982"/>
      <c r="F23" s="982"/>
      <c r="G23" s="838"/>
      <c r="H23" s="838"/>
      <c r="N23" s="996"/>
    </row>
    <row r="24" spans="3:27" x14ac:dyDescent="0.3">
      <c r="C24" s="838"/>
      <c r="D24" s="838"/>
      <c r="E24" s="982"/>
      <c r="F24" s="982"/>
      <c r="G24" s="838"/>
      <c r="H24" s="838"/>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49"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54" t="s">
        <v>1195</v>
      </c>
      <c r="B2" s="1154"/>
      <c r="C2" s="1154"/>
      <c r="D2" s="214"/>
      <c r="E2" s="214"/>
      <c r="F2" s="214"/>
      <c r="G2" s="214"/>
      <c r="H2" s="214"/>
      <c r="I2" s="214"/>
      <c r="J2" s="214"/>
    </row>
    <row r="3" spans="1:22" s="12" customFormat="1" ht="18.75" x14ac:dyDescent="0.3">
      <c r="A3" s="17"/>
      <c r="F3" s="16"/>
      <c r="G3" s="16"/>
      <c r="H3" s="15"/>
    </row>
    <row r="4" spans="1:22" s="12" customFormat="1" ht="18.75" x14ac:dyDescent="0.2">
      <c r="A4" s="1158" t="s">
        <v>11</v>
      </c>
      <c r="B4" s="1158"/>
      <c r="C4" s="1158"/>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59" t="s">
        <v>484</v>
      </c>
      <c r="B6" s="1159"/>
      <c r="C6" s="1159"/>
      <c r="D6" s="8"/>
      <c r="E6" s="8"/>
      <c r="F6" s="8"/>
      <c r="G6" s="8"/>
      <c r="H6" s="8"/>
      <c r="I6" s="13"/>
      <c r="J6" s="13"/>
      <c r="K6" s="13"/>
      <c r="L6" s="13"/>
      <c r="M6" s="13"/>
      <c r="N6" s="13"/>
      <c r="O6" s="13"/>
      <c r="P6" s="13"/>
      <c r="Q6" s="13"/>
      <c r="R6" s="13"/>
      <c r="S6" s="13"/>
      <c r="T6" s="13"/>
      <c r="U6" s="13"/>
      <c r="V6" s="13"/>
    </row>
    <row r="7" spans="1:22" s="12" customFormat="1" ht="18.75" x14ac:dyDescent="0.2">
      <c r="A7" s="1155" t="s">
        <v>10</v>
      </c>
      <c r="B7" s="1155"/>
      <c r="C7" s="1155"/>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61" t="str">
        <f>'2021-2025 амортиз'!D6</f>
        <v>К_ИНФ07979</v>
      </c>
      <c r="B9" s="1161"/>
      <c r="C9" s="1161"/>
      <c r="D9" s="8"/>
      <c r="E9" s="8"/>
      <c r="F9" s="8"/>
      <c r="G9" s="8"/>
      <c r="H9" s="8"/>
      <c r="I9" s="13"/>
      <c r="J9" s="13"/>
      <c r="K9" s="13"/>
      <c r="L9" s="13"/>
      <c r="M9" s="13"/>
      <c r="N9" s="13"/>
      <c r="O9" s="13"/>
      <c r="P9" s="13"/>
      <c r="Q9" s="13"/>
      <c r="R9" s="13"/>
      <c r="S9" s="13"/>
      <c r="T9" s="13"/>
      <c r="U9" s="13"/>
      <c r="V9" s="13"/>
    </row>
    <row r="10" spans="1:22" s="12" customFormat="1" ht="18.75" x14ac:dyDescent="0.2">
      <c r="A10" s="1155" t="s">
        <v>9</v>
      </c>
      <c r="B10" s="1155"/>
      <c r="C10" s="1155"/>
      <c r="D10" s="6"/>
      <c r="E10" s="6"/>
      <c r="F10" s="6"/>
      <c r="G10" s="6"/>
      <c r="H10" s="6"/>
      <c r="I10" s="13"/>
      <c r="J10" s="13"/>
      <c r="K10" s="13"/>
      <c r="L10" s="13"/>
      <c r="M10" s="13"/>
      <c r="N10" s="13"/>
      <c r="O10" s="13"/>
      <c r="P10" s="13"/>
      <c r="Q10" s="13"/>
      <c r="R10" s="13"/>
      <c r="S10" s="13"/>
      <c r="T10" s="13"/>
      <c r="U10" s="13"/>
      <c r="V10" s="13"/>
    </row>
    <row r="11" spans="1:22" s="9" customFormat="1" ht="18.75"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51.75" customHeight="1" x14ac:dyDescent="0.2">
      <c r="A12" s="1160" t="str">
        <f>'2021-2025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60"/>
      <c r="C12" s="1160"/>
      <c r="D12" s="8"/>
      <c r="E12" s="8"/>
      <c r="F12" s="8"/>
      <c r="G12" s="8"/>
      <c r="H12" s="8"/>
      <c r="I12" s="8"/>
      <c r="J12" s="8"/>
      <c r="K12" s="8"/>
      <c r="L12" s="8"/>
      <c r="M12" s="8"/>
      <c r="N12" s="8"/>
      <c r="O12" s="8"/>
      <c r="P12" s="8"/>
      <c r="Q12" s="8"/>
      <c r="R12" s="8"/>
      <c r="S12" s="8"/>
      <c r="T12" s="8"/>
      <c r="U12" s="8"/>
      <c r="V12" s="8"/>
    </row>
    <row r="13" spans="1:22" s="3" customFormat="1" ht="15.75" x14ac:dyDescent="0.2">
      <c r="A13" s="1155" t="s">
        <v>7</v>
      </c>
      <c r="B13" s="1155"/>
      <c r="C13" s="1155"/>
      <c r="D13" s="6"/>
      <c r="E13" s="6"/>
      <c r="F13" s="6"/>
      <c r="G13" s="6"/>
      <c r="H13" s="6"/>
      <c r="I13" s="6"/>
      <c r="J13" s="6"/>
      <c r="K13" s="6"/>
      <c r="L13" s="6"/>
      <c r="M13" s="6"/>
      <c r="N13" s="6"/>
      <c r="O13" s="6"/>
      <c r="P13" s="6"/>
      <c r="Q13" s="6"/>
      <c r="R13" s="6"/>
      <c r="S13" s="6"/>
      <c r="T13" s="6"/>
      <c r="U13" s="6"/>
      <c r="V13" s="6"/>
    </row>
    <row r="14" spans="1:22" s="3" customFormat="1" ht="18.75" x14ac:dyDescent="0.2">
      <c r="A14" s="4"/>
      <c r="B14" s="4"/>
      <c r="C14" s="4"/>
      <c r="D14" s="4"/>
      <c r="E14" s="4"/>
      <c r="F14" s="4"/>
      <c r="G14" s="4"/>
      <c r="H14" s="4"/>
      <c r="I14" s="4"/>
      <c r="J14" s="4"/>
      <c r="K14" s="4"/>
      <c r="L14" s="4"/>
      <c r="M14" s="4"/>
      <c r="N14" s="4"/>
      <c r="O14" s="4"/>
      <c r="P14" s="4"/>
      <c r="Q14" s="4"/>
      <c r="R14" s="4"/>
      <c r="S14" s="4"/>
    </row>
    <row r="15" spans="1:22" s="3" customFormat="1" ht="18.75" x14ac:dyDescent="0.2">
      <c r="A15" s="1156" t="s">
        <v>473</v>
      </c>
      <c r="B15" s="1157"/>
      <c r="C15" s="1157"/>
      <c r="D15" s="7"/>
      <c r="E15" s="7"/>
      <c r="F15" s="7"/>
      <c r="G15" s="7"/>
      <c r="H15" s="7"/>
      <c r="I15" s="7"/>
      <c r="J15" s="7"/>
      <c r="K15" s="7"/>
      <c r="L15" s="7"/>
      <c r="M15" s="7"/>
      <c r="N15" s="7"/>
      <c r="O15" s="7"/>
      <c r="P15" s="7"/>
      <c r="Q15" s="7"/>
      <c r="R15" s="7"/>
      <c r="S15" s="7"/>
      <c r="T15" s="7"/>
      <c r="U15" s="7"/>
      <c r="V15" s="7"/>
    </row>
    <row r="16" spans="1:22" s="3" customFormat="1" ht="18.75" x14ac:dyDescent="0.2">
      <c r="A16" s="6"/>
      <c r="B16" s="6"/>
      <c r="C16" s="6"/>
      <c r="D16" s="6"/>
      <c r="E16" s="6"/>
      <c r="F16" s="6"/>
      <c r="G16" s="6"/>
      <c r="H16" s="6"/>
      <c r="I16" s="4"/>
      <c r="J16" s="4"/>
      <c r="K16" s="4"/>
      <c r="L16" s="4"/>
      <c r="M16" s="4"/>
      <c r="N16" s="4"/>
      <c r="O16" s="4"/>
      <c r="P16" s="4"/>
      <c r="Q16" s="4"/>
      <c r="R16" s="4"/>
      <c r="S16" s="4"/>
    </row>
    <row r="17" spans="1:22" s="3" customFormat="1" ht="31.5"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8.75"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1.5" x14ac:dyDescent="0.2">
      <c r="A19" s="470"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1.5" x14ac:dyDescent="0.2">
      <c r="A20" s="470" t="s">
        <v>65</v>
      </c>
      <c r="B20" s="41" t="s">
        <v>66</v>
      </c>
      <c r="C20" s="45" t="s">
        <v>760</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1151"/>
      <c r="B21" s="1152"/>
      <c r="C21" s="1153"/>
      <c r="D21" s="33"/>
      <c r="E21" s="33"/>
      <c r="F21" s="33"/>
      <c r="G21" s="33"/>
      <c r="H21" s="33"/>
      <c r="I21" s="32"/>
      <c r="J21" s="32"/>
      <c r="K21" s="32"/>
      <c r="L21" s="32"/>
      <c r="M21" s="32"/>
      <c r="N21" s="32"/>
      <c r="O21" s="32"/>
      <c r="P21" s="32"/>
      <c r="Q21" s="32"/>
      <c r="R21" s="32"/>
      <c r="S21" s="32"/>
      <c r="T21" s="31"/>
      <c r="U21" s="31"/>
      <c r="V21" s="31"/>
    </row>
    <row r="22" spans="1:22" s="36" customFormat="1" ht="47.25" x14ac:dyDescent="0.2">
      <c r="A22" s="470"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31.5" x14ac:dyDescent="0.2">
      <c r="A23" s="470"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47.25" x14ac:dyDescent="0.2">
      <c r="A24" s="470"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18.75" x14ac:dyDescent="0.2">
      <c r="A25" s="470"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470"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470"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470"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470"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78.75" x14ac:dyDescent="0.2">
      <c r="A30" s="470"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94.5" x14ac:dyDescent="0.25">
      <c r="A31" s="470"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47.25" x14ac:dyDescent="0.25">
      <c r="A32" s="470"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31.5" x14ac:dyDescent="0.25">
      <c r="A33" s="470"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15.75" x14ac:dyDescent="0.25">
      <c r="A34" s="470"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15.75" x14ac:dyDescent="0.25">
      <c r="A35" s="470"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15.75" x14ac:dyDescent="0.25">
      <c r="A36" s="1151"/>
      <c r="B36" s="1152"/>
      <c r="C36" s="1153"/>
      <c r="D36" s="27"/>
      <c r="E36" s="27"/>
      <c r="F36" s="27"/>
      <c r="G36" s="27"/>
      <c r="H36" s="27"/>
      <c r="I36" s="27"/>
      <c r="J36" s="27"/>
      <c r="K36" s="27"/>
      <c r="L36" s="27"/>
      <c r="M36" s="27"/>
      <c r="N36" s="27"/>
      <c r="O36" s="27"/>
      <c r="P36" s="27"/>
      <c r="Q36" s="27"/>
      <c r="R36" s="27"/>
      <c r="S36" s="27"/>
      <c r="T36" s="27"/>
      <c r="U36" s="27"/>
      <c r="V36" s="27"/>
    </row>
    <row r="37" spans="1:22" ht="126" x14ac:dyDescent="0.25">
      <c r="A37" s="470" t="s">
        <v>434</v>
      </c>
      <c r="B37" s="45" t="s">
        <v>810</v>
      </c>
      <c r="C37" s="222">
        <v>0.18</v>
      </c>
      <c r="D37" s="27"/>
      <c r="E37" s="27"/>
      <c r="F37" s="27"/>
      <c r="G37" s="27"/>
      <c r="H37" s="27"/>
      <c r="I37" s="27"/>
      <c r="J37" s="27"/>
      <c r="K37" s="27"/>
      <c r="L37" s="27"/>
      <c r="M37" s="27"/>
      <c r="N37" s="27"/>
      <c r="O37" s="27"/>
      <c r="P37" s="27"/>
      <c r="Q37" s="27"/>
      <c r="R37" s="27"/>
      <c r="S37" s="27"/>
      <c r="T37" s="27"/>
      <c r="U37" s="27"/>
      <c r="V37" s="27"/>
    </row>
    <row r="38" spans="1:22" ht="220.5" x14ac:dyDescent="0.25">
      <c r="A38" s="470" t="s">
        <v>447</v>
      </c>
      <c r="B38" s="45" t="s">
        <v>808</v>
      </c>
      <c r="C38" s="569" t="s">
        <v>807</v>
      </c>
      <c r="D38" s="27"/>
      <c r="E38" s="27"/>
      <c r="F38" s="27"/>
      <c r="G38" s="27"/>
      <c r="H38" s="27"/>
      <c r="I38" s="27"/>
      <c r="J38" s="27"/>
      <c r="K38" s="27"/>
      <c r="L38" s="27"/>
      <c r="M38" s="27"/>
      <c r="N38" s="27"/>
      <c r="O38" s="27"/>
      <c r="P38" s="27"/>
      <c r="Q38" s="27"/>
      <c r="R38" s="27"/>
      <c r="S38" s="27"/>
      <c r="T38" s="27"/>
      <c r="U38" s="27"/>
      <c r="V38" s="27"/>
    </row>
    <row r="39" spans="1:22" ht="78.75" x14ac:dyDescent="0.25">
      <c r="A39" s="470" t="s">
        <v>435</v>
      </c>
      <c r="B39" s="45" t="s">
        <v>809</v>
      </c>
      <c r="C39" s="569" t="s">
        <v>807</v>
      </c>
      <c r="D39" s="27"/>
      <c r="E39" s="27"/>
      <c r="F39" s="27"/>
      <c r="G39" s="27"/>
      <c r="H39" s="27"/>
      <c r="I39" s="27"/>
      <c r="J39" s="27"/>
      <c r="K39" s="27"/>
      <c r="L39" s="27"/>
      <c r="M39" s="27"/>
      <c r="N39" s="27"/>
      <c r="O39" s="27"/>
      <c r="P39" s="27"/>
      <c r="Q39" s="27"/>
      <c r="R39" s="27"/>
      <c r="S39" s="27"/>
      <c r="T39" s="27"/>
      <c r="U39" s="27"/>
      <c r="V39" s="27"/>
    </row>
    <row r="40" spans="1:22" ht="94.5" x14ac:dyDescent="0.25">
      <c r="A40" s="470" t="s">
        <v>449</v>
      </c>
      <c r="B40" s="45" t="s">
        <v>474</v>
      </c>
      <c r="C40" s="221" t="s">
        <v>488</v>
      </c>
      <c r="D40" s="27"/>
      <c r="E40" s="27"/>
      <c r="F40" s="27"/>
      <c r="G40" s="27"/>
      <c r="H40" s="27"/>
      <c r="I40" s="27"/>
      <c r="J40" s="27"/>
      <c r="K40" s="27"/>
      <c r="L40" s="27"/>
      <c r="M40" s="27"/>
      <c r="N40" s="27"/>
      <c r="O40" s="27"/>
      <c r="P40" s="27"/>
      <c r="Q40" s="27"/>
      <c r="R40" s="27"/>
      <c r="S40" s="27"/>
      <c r="T40" s="27"/>
      <c r="U40" s="27"/>
      <c r="V40" s="27"/>
    </row>
    <row r="41" spans="1:22" ht="78.75" x14ac:dyDescent="0.25">
      <c r="A41" s="470" t="s">
        <v>436</v>
      </c>
      <c r="B41" s="45" t="s">
        <v>475</v>
      </c>
      <c r="C41" s="221" t="s">
        <v>488</v>
      </c>
      <c r="D41" s="27"/>
      <c r="E41" s="27"/>
      <c r="F41" s="27"/>
      <c r="G41" s="27"/>
      <c r="H41" s="27"/>
      <c r="I41" s="27"/>
      <c r="J41" s="27"/>
      <c r="K41" s="27"/>
      <c r="L41" s="27"/>
      <c r="M41" s="27"/>
      <c r="N41" s="27"/>
      <c r="O41" s="27"/>
      <c r="P41" s="27"/>
      <c r="Q41" s="27"/>
      <c r="R41" s="27"/>
      <c r="S41" s="27"/>
      <c r="T41" s="27"/>
      <c r="U41" s="27"/>
      <c r="V41" s="27"/>
    </row>
    <row r="42" spans="1:22" ht="94.5" x14ac:dyDescent="0.25">
      <c r="A42" s="563" t="s">
        <v>469</v>
      </c>
      <c r="B42" s="567" t="s">
        <v>476</v>
      </c>
      <c r="C42" s="221" t="s">
        <v>1168</v>
      </c>
      <c r="D42" s="27"/>
      <c r="E42" s="27"/>
      <c r="F42" s="27"/>
      <c r="G42" s="27"/>
      <c r="H42" s="27"/>
      <c r="I42" s="27"/>
      <c r="J42" s="27"/>
      <c r="K42" s="27"/>
      <c r="L42" s="27"/>
      <c r="M42" s="27"/>
      <c r="N42" s="27"/>
      <c r="O42" s="27"/>
      <c r="P42" s="27"/>
      <c r="Q42" s="27"/>
      <c r="R42" s="27"/>
      <c r="S42" s="27"/>
      <c r="T42" s="27"/>
      <c r="U42" s="27"/>
      <c r="V42" s="27"/>
    </row>
    <row r="43" spans="1:22" ht="189" x14ac:dyDescent="0.25">
      <c r="A43" s="470" t="s">
        <v>437</v>
      </c>
      <c r="B43" s="45" t="s">
        <v>798</v>
      </c>
      <c r="C43" s="568" t="s">
        <v>799</v>
      </c>
      <c r="D43" s="27"/>
      <c r="E43" s="27"/>
      <c r="F43" s="27"/>
      <c r="G43" s="27"/>
      <c r="H43" s="27"/>
      <c r="I43" s="27"/>
      <c r="J43" s="27"/>
      <c r="K43" s="27"/>
      <c r="L43" s="27"/>
      <c r="M43" s="27"/>
      <c r="N43" s="27"/>
      <c r="O43" s="27"/>
      <c r="P43" s="27"/>
      <c r="Q43" s="27"/>
      <c r="R43" s="27"/>
      <c r="S43" s="27"/>
      <c r="T43" s="27"/>
      <c r="U43" s="27"/>
      <c r="V43" s="27"/>
    </row>
    <row r="44" spans="1:22" ht="94.5" x14ac:dyDescent="0.25">
      <c r="A44" s="470" t="s">
        <v>470</v>
      </c>
      <c r="B44" s="45" t="s">
        <v>468</v>
      </c>
      <c r="C44" s="222" t="s">
        <v>488</v>
      </c>
      <c r="D44" s="27"/>
      <c r="E44" s="27"/>
      <c r="F44" s="27"/>
      <c r="G44" s="27"/>
      <c r="H44" s="27"/>
      <c r="I44" s="27"/>
      <c r="J44" s="27"/>
      <c r="K44" s="27"/>
      <c r="L44" s="27"/>
      <c r="M44" s="27"/>
      <c r="N44" s="27"/>
      <c r="O44" s="27"/>
      <c r="P44" s="27"/>
      <c r="Q44" s="27"/>
      <c r="R44" s="27"/>
      <c r="S44" s="27"/>
      <c r="T44" s="27"/>
      <c r="U44" s="27"/>
      <c r="V44" s="27"/>
    </row>
    <row r="45" spans="1:22" ht="78.75" x14ac:dyDescent="0.25">
      <c r="A45" s="28" t="s">
        <v>438</v>
      </c>
      <c r="B45" s="45" t="s">
        <v>800</v>
      </c>
      <c r="C45" s="221" t="s">
        <v>488</v>
      </c>
      <c r="D45" s="27"/>
      <c r="E45" s="27"/>
      <c r="F45" s="27"/>
      <c r="G45" s="27"/>
      <c r="H45" s="27"/>
      <c r="I45" s="27"/>
      <c r="J45" s="27"/>
      <c r="K45" s="27"/>
      <c r="L45" s="27"/>
      <c r="M45" s="27"/>
      <c r="N45" s="27"/>
      <c r="O45" s="27"/>
      <c r="P45" s="27"/>
      <c r="Q45" s="27"/>
      <c r="R45" s="27"/>
      <c r="S45" s="27"/>
      <c r="T45" s="27"/>
      <c r="U45" s="27"/>
      <c r="V45" s="27"/>
    </row>
    <row r="46" spans="1:22" ht="173.25" x14ac:dyDescent="0.25">
      <c r="A46" s="28" t="s">
        <v>801</v>
      </c>
      <c r="B46" s="45" t="s">
        <v>796</v>
      </c>
      <c r="C46" s="221" t="s">
        <v>488</v>
      </c>
      <c r="D46" s="27"/>
      <c r="E46" s="27"/>
      <c r="F46" s="27"/>
      <c r="G46" s="27"/>
      <c r="H46" s="27"/>
      <c r="I46" s="27"/>
      <c r="J46" s="27"/>
      <c r="K46" s="27"/>
      <c r="L46" s="27"/>
      <c r="M46" s="27"/>
      <c r="N46" s="27"/>
      <c r="O46" s="27"/>
      <c r="P46" s="27"/>
      <c r="Q46" s="27"/>
      <c r="R46" s="27"/>
      <c r="S46" s="27"/>
      <c r="T46" s="27"/>
      <c r="U46" s="27"/>
      <c r="V46" s="27"/>
    </row>
    <row r="47" spans="1:22" ht="110.25" x14ac:dyDescent="0.25">
      <c r="A47" s="28" t="s">
        <v>802</v>
      </c>
      <c r="B47" s="45" t="s">
        <v>803</v>
      </c>
      <c r="C47" s="221" t="s">
        <v>804</v>
      </c>
      <c r="D47" s="27"/>
      <c r="E47" s="27"/>
      <c r="F47" s="27"/>
      <c r="G47" s="27"/>
      <c r="H47" s="27"/>
      <c r="I47" s="27"/>
      <c r="J47" s="27"/>
      <c r="K47" s="27"/>
      <c r="L47" s="27"/>
      <c r="M47" s="27"/>
      <c r="N47" s="27"/>
      <c r="O47" s="27"/>
      <c r="P47" s="27"/>
      <c r="Q47" s="27"/>
      <c r="R47" s="27"/>
      <c r="S47" s="27"/>
      <c r="T47" s="27"/>
      <c r="U47" s="27"/>
      <c r="V47" s="27"/>
    </row>
    <row r="48" spans="1:22" ht="15.75" x14ac:dyDescent="0.25">
      <c r="A48" s="1151"/>
      <c r="B48" s="1152"/>
      <c r="C48" s="1153"/>
      <c r="D48" s="27"/>
      <c r="E48" s="27"/>
      <c r="F48" s="27"/>
      <c r="G48" s="27"/>
      <c r="H48" s="27"/>
      <c r="I48" s="27"/>
      <c r="J48" s="27"/>
      <c r="K48" s="27"/>
      <c r="L48" s="27"/>
      <c r="M48" s="27"/>
      <c r="N48" s="27"/>
      <c r="O48" s="27"/>
      <c r="P48" s="27"/>
      <c r="Q48" s="27"/>
      <c r="R48" s="27"/>
      <c r="S48" s="27"/>
      <c r="T48" s="27"/>
      <c r="U48" s="27"/>
      <c r="V48" s="27"/>
    </row>
    <row r="49" spans="1:22" ht="63" x14ac:dyDescent="0.25">
      <c r="A49" s="28" t="s">
        <v>805</v>
      </c>
      <c r="B49" s="45" t="s">
        <v>1194</v>
      </c>
      <c r="C49" s="1088">
        <f>C50*1.2</f>
        <v>0.75185937599999997</v>
      </c>
      <c r="D49" s="27"/>
      <c r="E49" s="27"/>
      <c r="F49" s="27"/>
      <c r="G49" s="27"/>
      <c r="H49" s="27"/>
      <c r="I49" s="27"/>
      <c r="J49" s="27"/>
      <c r="K49" s="27"/>
      <c r="L49" s="27"/>
      <c r="M49" s="27"/>
      <c r="N49" s="27"/>
      <c r="O49" s="27"/>
      <c r="P49" s="27"/>
      <c r="Q49" s="27"/>
      <c r="R49" s="27"/>
      <c r="S49" s="27"/>
      <c r="T49" s="27"/>
      <c r="U49" s="27"/>
      <c r="V49" s="27"/>
    </row>
    <row r="50" spans="1:22" ht="47.25" x14ac:dyDescent="0.25">
      <c r="A50" s="28" t="s">
        <v>806</v>
      </c>
      <c r="B50" s="45" t="s">
        <v>1199</v>
      </c>
      <c r="C50" s="1088">
        <v>0.62654947999999999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4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54" t="s">
        <v>483</v>
      </c>
      <c r="B4" s="1154"/>
      <c r="C4" s="1154"/>
      <c r="D4" s="1154"/>
      <c r="E4" s="1154"/>
      <c r="F4" s="1154"/>
      <c r="G4" s="1154"/>
      <c r="H4" s="1154"/>
      <c r="I4" s="1154"/>
      <c r="J4" s="1154"/>
      <c r="K4" s="1154"/>
      <c r="L4" s="1154"/>
      <c r="M4" s="1154"/>
      <c r="N4" s="1154"/>
      <c r="O4" s="1154"/>
      <c r="P4" s="1154"/>
      <c r="Q4" s="1154"/>
      <c r="R4" s="1154"/>
      <c r="S4" s="1154"/>
    </row>
    <row r="5" spans="1:28" s="12" customFormat="1" ht="15.75" x14ac:dyDescent="0.2">
      <c r="A5" s="17"/>
    </row>
    <row r="6" spans="1:28" s="12" customFormat="1" ht="18.75" x14ac:dyDescent="0.2">
      <c r="A6" s="1158" t="s">
        <v>11</v>
      </c>
      <c r="B6" s="1158"/>
      <c r="C6" s="1158"/>
      <c r="D6" s="1158"/>
      <c r="E6" s="1158"/>
      <c r="F6" s="1158"/>
      <c r="G6" s="1158"/>
      <c r="H6" s="1158"/>
      <c r="I6" s="1158"/>
      <c r="J6" s="1158"/>
      <c r="K6" s="1158"/>
      <c r="L6" s="1158"/>
      <c r="M6" s="1158"/>
      <c r="N6" s="1158"/>
      <c r="O6" s="1158"/>
      <c r="P6" s="1158"/>
      <c r="Q6" s="1158"/>
      <c r="R6" s="1158"/>
      <c r="S6" s="1158"/>
      <c r="T6" s="13"/>
      <c r="U6" s="13"/>
      <c r="V6" s="13"/>
      <c r="W6" s="13"/>
      <c r="X6" s="13"/>
      <c r="Y6" s="13"/>
      <c r="Z6" s="13"/>
      <c r="AA6" s="13"/>
      <c r="AB6" s="13"/>
    </row>
    <row r="7" spans="1:28" s="12" customFormat="1" ht="18.75" x14ac:dyDescent="0.2">
      <c r="A7" s="1158"/>
      <c r="B7" s="1158"/>
      <c r="C7" s="1158"/>
      <c r="D7" s="1158"/>
      <c r="E7" s="1158"/>
      <c r="F7" s="1158"/>
      <c r="G7" s="1158"/>
      <c r="H7" s="1158"/>
      <c r="I7" s="1158"/>
      <c r="J7" s="1158"/>
      <c r="K7" s="1158"/>
      <c r="L7" s="1158"/>
      <c r="M7" s="1158"/>
      <c r="N7" s="1158"/>
      <c r="O7" s="1158"/>
      <c r="P7" s="1158"/>
      <c r="Q7" s="1158"/>
      <c r="R7" s="1158"/>
      <c r="S7" s="1158"/>
      <c r="T7" s="13"/>
      <c r="U7" s="13"/>
      <c r="V7" s="13"/>
      <c r="W7" s="13"/>
      <c r="X7" s="13"/>
      <c r="Y7" s="13"/>
      <c r="Z7" s="13"/>
      <c r="AA7" s="13"/>
      <c r="AB7" s="13"/>
    </row>
    <row r="8" spans="1:28" s="12" customFormat="1" ht="20.25" x14ac:dyDescent="0.2">
      <c r="A8" s="1163" t="str">
        <f>'1. Общая информация'!A6:C6</f>
        <v>Общество с ограниченной ответственностью "Красноярский жилищно-коммунальный комплекс"</v>
      </c>
      <c r="B8" s="1163"/>
      <c r="C8" s="1163"/>
      <c r="D8" s="1163"/>
      <c r="E8" s="1163"/>
      <c r="F8" s="1163"/>
      <c r="G8" s="1163"/>
      <c r="H8" s="1163"/>
      <c r="I8" s="1163"/>
      <c r="J8" s="1163"/>
      <c r="K8" s="1163"/>
      <c r="L8" s="1163"/>
      <c r="M8" s="1163"/>
      <c r="N8" s="1163"/>
      <c r="O8" s="1163"/>
      <c r="P8" s="1163"/>
      <c r="Q8" s="1163"/>
      <c r="R8" s="1163"/>
      <c r="S8" s="1163"/>
      <c r="T8" s="13"/>
      <c r="U8" s="13"/>
      <c r="V8" s="13"/>
      <c r="W8" s="13"/>
      <c r="X8" s="13"/>
      <c r="Y8" s="13"/>
      <c r="Z8" s="13"/>
      <c r="AA8" s="13"/>
      <c r="AB8" s="13"/>
    </row>
    <row r="9" spans="1:28" s="12" customFormat="1" ht="18.75" x14ac:dyDescent="0.2">
      <c r="A9" s="1155" t="s">
        <v>10</v>
      </c>
      <c r="B9" s="1155"/>
      <c r="C9" s="1155"/>
      <c r="D9" s="1155"/>
      <c r="E9" s="1155"/>
      <c r="F9" s="1155"/>
      <c r="G9" s="1155"/>
      <c r="H9" s="1155"/>
      <c r="I9" s="1155"/>
      <c r="J9" s="1155"/>
      <c r="K9" s="1155"/>
      <c r="L9" s="1155"/>
      <c r="M9" s="1155"/>
      <c r="N9" s="1155"/>
      <c r="O9" s="1155"/>
      <c r="P9" s="1155"/>
      <c r="Q9" s="1155"/>
      <c r="R9" s="1155"/>
      <c r="S9" s="1155"/>
      <c r="T9" s="13"/>
      <c r="U9" s="13"/>
      <c r="V9" s="13"/>
      <c r="W9" s="13"/>
      <c r="X9" s="13"/>
      <c r="Y9" s="13"/>
      <c r="Z9" s="13"/>
      <c r="AA9" s="13"/>
      <c r="AB9" s="13"/>
    </row>
    <row r="10" spans="1:28" s="12" customFormat="1" ht="18.75" x14ac:dyDescent="0.2">
      <c r="A10" s="1158"/>
      <c r="B10" s="1158"/>
      <c r="C10" s="1158"/>
      <c r="D10" s="1158"/>
      <c r="E10" s="1158"/>
      <c r="F10" s="1158"/>
      <c r="G10" s="1158"/>
      <c r="H10" s="1158"/>
      <c r="I10" s="1158"/>
      <c r="J10" s="1158"/>
      <c r="K10" s="1158"/>
      <c r="L10" s="1158"/>
      <c r="M10" s="1158"/>
      <c r="N10" s="1158"/>
      <c r="O10" s="1158"/>
      <c r="P10" s="1158"/>
      <c r="Q10" s="1158"/>
      <c r="R10" s="1158"/>
      <c r="S10" s="1158"/>
      <c r="T10" s="13"/>
      <c r="U10" s="13"/>
      <c r="V10" s="13"/>
      <c r="W10" s="13"/>
      <c r="X10" s="13"/>
      <c r="Y10" s="13"/>
      <c r="Z10" s="13"/>
      <c r="AA10" s="13"/>
      <c r="AB10" s="13"/>
    </row>
    <row r="11" spans="1:28" s="12" customFormat="1" ht="20.25" x14ac:dyDescent="0.2">
      <c r="A11" s="1163" t="str">
        <f>'1. Общая информация'!A9:C9</f>
        <v>К_ИНФ07979</v>
      </c>
      <c r="B11" s="1163"/>
      <c r="C11" s="1163"/>
      <c r="D11" s="1163"/>
      <c r="E11" s="1163"/>
      <c r="F11" s="1163"/>
      <c r="G11" s="1163"/>
      <c r="H11" s="1163"/>
      <c r="I11" s="1163"/>
      <c r="J11" s="1163"/>
      <c r="K11" s="1163"/>
      <c r="L11" s="1163"/>
      <c r="M11" s="1163"/>
      <c r="N11" s="1163"/>
      <c r="O11" s="1163"/>
      <c r="P11" s="1163"/>
      <c r="Q11" s="1163"/>
      <c r="R11" s="1163"/>
      <c r="S11" s="1163"/>
      <c r="T11" s="13"/>
      <c r="U11" s="13"/>
      <c r="V11" s="13"/>
      <c r="W11" s="13"/>
      <c r="X11" s="13"/>
      <c r="Y11" s="13"/>
      <c r="Z11" s="13"/>
      <c r="AA11" s="13"/>
      <c r="AB11" s="13"/>
    </row>
    <row r="12" spans="1:28" s="12" customFormat="1" ht="18.75" x14ac:dyDescent="0.2">
      <c r="A12" s="1155" t="s">
        <v>9</v>
      </c>
      <c r="B12" s="1155"/>
      <c r="C12" s="1155"/>
      <c r="D12" s="1155"/>
      <c r="E12" s="1155"/>
      <c r="F12" s="1155"/>
      <c r="G12" s="1155"/>
      <c r="H12" s="1155"/>
      <c r="I12" s="1155"/>
      <c r="J12" s="1155"/>
      <c r="K12" s="1155"/>
      <c r="L12" s="1155"/>
      <c r="M12" s="1155"/>
      <c r="N12" s="1155"/>
      <c r="O12" s="1155"/>
      <c r="P12" s="1155"/>
      <c r="Q12" s="1155"/>
      <c r="R12" s="1155"/>
      <c r="S12" s="1155"/>
      <c r="T12" s="13"/>
      <c r="U12" s="13"/>
      <c r="V12" s="13"/>
      <c r="W12" s="13"/>
      <c r="X12" s="13"/>
      <c r="Y12" s="13"/>
      <c r="Z12" s="13"/>
      <c r="AA12" s="13"/>
      <c r="AB12" s="13"/>
    </row>
    <row r="13" spans="1:28" s="9" customFormat="1" ht="15.75" customHeight="1" x14ac:dyDescent="0.2">
      <c r="A13" s="1167"/>
      <c r="B13" s="1167"/>
      <c r="C13" s="1167"/>
      <c r="D13" s="1167"/>
      <c r="E13" s="1167"/>
      <c r="F13" s="1167"/>
      <c r="G13" s="1167"/>
      <c r="H13" s="1167"/>
      <c r="I13" s="1167"/>
      <c r="J13" s="1167"/>
      <c r="K13" s="1167"/>
      <c r="L13" s="1167"/>
      <c r="M13" s="1167"/>
      <c r="N13" s="1167"/>
      <c r="O13" s="1167"/>
      <c r="P13" s="1167"/>
      <c r="Q13" s="1167"/>
      <c r="R13" s="1167"/>
      <c r="S13" s="1167"/>
      <c r="T13" s="10"/>
      <c r="U13" s="10"/>
      <c r="V13" s="10"/>
      <c r="W13" s="10"/>
      <c r="X13" s="10"/>
      <c r="Y13" s="10"/>
      <c r="Z13" s="10"/>
      <c r="AA13" s="10"/>
      <c r="AB13" s="10"/>
    </row>
    <row r="14" spans="1:28" s="3" customFormat="1" ht="20.25" x14ac:dyDescent="0.2">
      <c r="A14" s="1163" t="e">
        <f>'1. Общая информация'!#REF!</f>
        <v>#REF!</v>
      </c>
      <c r="B14" s="1163"/>
      <c r="C14" s="1163"/>
      <c r="D14" s="1163"/>
      <c r="E14" s="1163"/>
      <c r="F14" s="1163"/>
      <c r="G14" s="1163"/>
      <c r="H14" s="1163"/>
      <c r="I14" s="1163"/>
      <c r="J14" s="1163"/>
      <c r="K14" s="1163"/>
      <c r="L14" s="1163"/>
      <c r="M14" s="1163"/>
      <c r="N14" s="1163"/>
      <c r="O14" s="1163"/>
      <c r="P14" s="1163"/>
      <c r="Q14" s="1163"/>
      <c r="R14" s="1163"/>
      <c r="S14" s="1163"/>
      <c r="T14" s="8"/>
      <c r="U14" s="8"/>
      <c r="V14" s="8"/>
      <c r="W14" s="8"/>
      <c r="X14" s="8"/>
      <c r="Y14" s="8"/>
      <c r="Z14" s="8"/>
      <c r="AA14" s="8"/>
      <c r="AB14" s="8"/>
    </row>
    <row r="15" spans="1:28" s="3" customFormat="1" ht="15" customHeight="1" x14ac:dyDescent="0.2">
      <c r="A15" s="1155" t="s">
        <v>7</v>
      </c>
      <c r="B15" s="1155"/>
      <c r="C15" s="1155"/>
      <c r="D15" s="1155"/>
      <c r="E15" s="1155"/>
      <c r="F15" s="1155"/>
      <c r="G15" s="1155"/>
      <c r="H15" s="1155"/>
      <c r="I15" s="1155"/>
      <c r="J15" s="1155"/>
      <c r="K15" s="1155"/>
      <c r="L15" s="1155"/>
      <c r="M15" s="1155"/>
      <c r="N15" s="1155"/>
      <c r="O15" s="1155"/>
      <c r="P15" s="1155"/>
      <c r="Q15" s="1155"/>
      <c r="R15" s="1155"/>
      <c r="S15" s="1155"/>
      <c r="T15" s="6"/>
      <c r="U15" s="6"/>
      <c r="V15" s="6"/>
      <c r="W15" s="6"/>
      <c r="X15" s="6"/>
      <c r="Y15" s="6"/>
      <c r="Z15" s="6"/>
      <c r="AA15" s="6"/>
      <c r="AB15" s="6"/>
    </row>
    <row r="16" spans="1:28" s="3" customFormat="1" ht="15" customHeight="1" x14ac:dyDescent="0.2">
      <c r="A16" s="1168"/>
      <c r="B16" s="1168"/>
      <c r="C16" s="1168"/>
      <c r="D16" s="1168"/>
      <c r="E16" s="1168"/>
      <c r="F16" s="1168"/>
      <c r="G16" s="1168"/>
      <c r="H16" s="1168"/>
      <c r="I16" s="1168"/>
      <c r="J16" s="1168"/>
      <c r="K16" s="1168"/>
      <c r="L16" s="1168"/>
      <c r="M16" s="1168"/>
      <c r="N16" s="1168"/>
      <c r="O16" s="1168"/>
      <c r="P16" s="1168"/>
      <c r="Q16" s="1168"/>
      <c r="R16" s="1168"/>
      <c r="S16" s="1168"/>
      <c r="T16" s="4"/>
      <c r="U16" s="4"/>
      <c r="V16" s="4"/>
      <c r="W16" s="4"/>
      <c r="X16" s="4"/>
      <c r="Y16" s="4"/>
    </row>
    <row r="17" spans="1:28" s="3" customFormat="1" ht="45.75" customHeight="1" x14ac:dyDescent="0.2">
      <c r="A17" s="1156" t="s">
        <v>448</v>
      </c>
      <c r="B17" s="1156"/>
      <c r="C17" s="1156"/>
      <c r="D17" s="1156"/>
      <c r="E17" s="1156"/>
      <c r="F17" s="1156"/>
      <c r="G17" s="1156"/>
      <c r="H17" s="1156"/>
      <c r="I17" s="1156"/>
      <c r="J17" s="1156"/>
      <c r="K17" s="1156"/>
      <c r="L17" s="1156"/>
      <c r="M17" s="1156"/>
      <c r="N17" s="1156"/>
      <c r="O17" s="1156"/>
      <c r="P17" s="1156"/>
      <c r="Q17" s="1156"/>
      <c r="R17" s="1156"/>
      <c r="S17" s="1156"/>
      <c r="T17" s="7"/>
      <c r="U17" s="7"/>
      <c r="V17" s="7"/>
      <c r="W17" s="7"/>
      <c r="X17" s="7"/>
      <c r="Y17" s="7"/>
      <c r="Z17" s="7"/>
      <c r="AA17" s="7"/>
      <c r="AB17" s="7"/>
    </row>
    <row r="18" spans="1:28" s="3" customFormat="1" ht="15" customHeight="1" x14ac:dyDescent="0.2">
      <c r="A18" s="1169"/>
      <c r="B18" s="1169"/>
      <c r="C18" s="1169"/>
      <c r="D18" s="1169"/>
      <c r="E18" s="1169"/>
      <c r="F18" s="1169"/>
      <c r="G18" s="1169"/>
      <c r="H18" s="1169"/>
      <c r="I18" s="1169"/>
      <c r="J18" s="1169"/>
      <c r="K18" s="1169"/>
      <c r="L18" s="1169"/>
      <c r="M18" s="1169"/>
      <c r="N18" s="1169"/>
      <c r="O18" s="1169"/>
      <c r="P18" s="1169"/>
      <c r="Q18" s="1169"/>
      <c r="R18" s="1169"/>
      <c r="S18" s="1169"/>
      <c r="T18" s="4"/>
      <c r="U18" s="4"/>
      <c r="V18" s="4"/>
      <c r="W18" s="4"/>
      <c r="X18" s="4"/>
      <c r="Y18" s="4"/>
    </row>
    <row r="19" spans="1:28" s="3" customFormat="1" ht="54" customHeight="1" x14ac:dyDescent="0.2">
      <c r="A19" s="1162" t="s">
        <v>6</v>
      </c>
      <c r="B19" s="1162" t="s">
        <v>105</v>
      </c>
      <c r="C19" s="1164" t="s">
        <v>337</v>
      </c>
      <c r="D19" s="1162" t="s">
        <v>336</v>
      </c>
      <c r="E19" s="1162" t="s">
        <v>104</v>
      </c>
      <c r="F19" s="1162" t="s">
        <v>103</v>
      </c>
      <c r="G19" s="1162" t="s">
        <v>332</v>
      </c>
      <c r="H19" s="1162" t="s">
        <v>102</v>
      </c>
      <c r="I19" s="1162" t="s">
        <v>101</v>
      </c>
      <c r="J19" s="1162" t="s">
        <v>100</v>
      </c>
      <c r="K19" s="1162" t="s">
        <v>99</v>
      </c>
      <c r="L19" s="1162" t="s">
        <v>98</v>
      </c>
      <c r="M19" s="1162" t="s">
        <v>97</v>
      </c>
      <c r="N19" s="1162" t="s">
        <v>96</v>
      </c>
      <c r="O19" s="1162" t="s">
        <v>95</v>
      </c>
      <c r="P19" s="1162" t="s">
        <v>94</v>
      </c>
      <c r="Q19" s="1162" t="s">
        <v>335</v>
      </c>
      <c r="R19" s="1162"/>
      <c r="S19" s="1166" t="s">
        <v>441</v>
      </c>
      <c r="T19" s="4"/>
      <c r="U19" s="4"/>
      <c r="V19" s="4"/>
      <c r="W19" s="4"/>
      <c r="X19" s="4"/>
      <c r="Y19" s="4"/>
    </row>
    <row r="20" spans="1:28" s="3" customFormat="1" ht="180.75" customHeight="1" x14ac:dyDescent="0.2">
      <c r="A20" s="1162"/>
      <c r="B20" s="1162"/>
      <c r="C20" s="1165"/>
      <c r="D20" s="1162"/>
      <c r="E20" s="1162"/>
      <c r="F20" s="1162"/>
      <c r="G20" s="1162"/>
      <c r="H20" s="1162"/>
      <c r="I20" s="1162"/>
      <c r="J20" s="1162"/>
      <c r="K20" s="1162"/>
      <c r="L20" s="1162"/>
      <c r="M20" s="1162"/>
      <c r="N20" s="1162"/>
      <c r="O20" s="1162"/>
      <c r="P20" s="1162"/>
      <c r="Q20" s="47" t="s">
        <v>333</v>
      </c>
      <c r="R20" s="48" t="s">
        <v>334</v>
      </c>
      <c r="S20" s="116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54" t="s">
        <v>483</v>
      </c>
      <c r="B6" s="1154"/>
      <c r="C6" s="1154"/>
      <c r="D6" s="1154"/>
      <c r="E6" s="1154"/>
      <c r="F6" s="1154"/>
      <c r="G6" s="1154"/>
      <c r="H6" s="1154"/>
      <c r="I6" s="1154"/>
      <c r="J6" s="1154"/>
      <c r="K6" s="1154"/>
      <c r="L6" s="1154"/>
      <c r="M6" s="1154"/>
      <c r="N6" s="1154"/>
      <c r="O6" s="1154"/>
      <c r="P6" s="1154"/>
      <c r="Q6" s="1154"/>
      <c r="R6" s="1154"/>
      <c r="S6" s="1154"/>
      <c r="T6" s="1154"/>
    </row>
    <row r="7" spans="1:20" s="12" customFormat="1" x14ac:dyDescent="0.2">
      <c r="A7" s="17"/>
      <c r="H7" s="16"/>
    </row>
    <row r="8" spans="1:20" s="12" customFormat="1" ht="18.75" x14ac:dyDescent="0.2">
      <c r="A8" s="1158" t="s">
        <v>11</v>
      </c>
      <c r="B8" s="1158"/>
      <c r="C8" s="1158"/>
      <c r="D8" s="1158"/>
      <c r="E8" s="1158"/>
      <c r="F8" s="1158"/>
      <c r="G8" s="1158"/>
      <c r="H8" s="1158"/>
      <c r="I8" s="1158"/>
      <c r="J8" s="1158"/>
      <c r="K8" s="1158"/>
      <c r="L8" s="1158"/>
      <c r="M8" s="1158"/>
      <c r="N8" s="1158"/>
      <c r="O8" s="1158"/>
      <c r="P8" s="1158"/>
      <c r="Q8" s="1158"/>
      <c r="R8" s="1158"/>
      <c r="S8" s="1158"/>
      <c r="T8" s="1158"/>
    </row>
    <row r="9" spans="1:20" s="12" customFormat="1" ht="18.75" x14ac:dyDescent="0.2">
      <c r="A9" s="1158"/>
      <c r="B9" s="1158"/>
      <c r="C9" s="1158"/>
      <c r="D9" s="1158"/>
      <c r="E9" s="1158"/>
      <c r="F9" s="1158"/>
      <c r="G9" s="1158"/>
      <c r="H9" s="1158"/>
      <c r="I9" s="1158"/>
      <c r="J9" s="1158"/>
      <c r="K9" s="1158"/>
      <c r="L9" s="1158"/>
      <c r="M9" s="1158"/>
      <c r="N9" s="1158"/>
      <c r="O9" s="1158"/>
      <c r="P9" s="1158"/>
      <c r="Q9" s="1158"/>
      <c r="R9" s="1158"/>
      <c r="S9" s="1158"/>
      <c r="T9" s="1158"/>
    </row>
    <row r="10" spans="1:20" s="12" customFormat="1" ht="18.75" customHeight="1" x14ac:dyDescent="0.2">
      <c r="A10" s="1163" t="str">
        <f>'1. Общая информация'!A6:C6</f>
        <v>Общество с ограниченной ответственностью "Красноярский жилищно-коммунальный комплекс"</v>
      </c>
      <c r="B10" s="1163"/>
      <c r="C10" s="1163"/>
      <c r="D10" s="1163"/>
      <c r="E10" s="1163"/>
      <c r="F10" s="1163"/>
      <c r="G10" s="1163"/>
      <c r="H10" s="1163"/>
      <c r="I10" s="1163"/>
      <c r="J10" s="1163"/>
      <c r="K10" s="1163"/>
      <c r="L10" s="1163"/>
      <c r="M10" s="1163"/>
      <c r="N10" s="1163"/>
      <c r="O10" s="1163"/>
      <c r="P10" s="1163"/>
      <c r="Q10" s="1163"/>
      <c r="R10" s="1163"/>
      <c r="S10" s="1163"/>
      <c r="T10" s="1163"/>
    </row>
    <row r="11" spans="1:20" s="12" customFormat="1" ht="18.75" customHeight="1" x14ac:dyDescent="0.2">
      <c r="A11" s="1155" t="s">
        <v>10</v>
      </c>
      <c r="B11" s="1155"/>
      <c r="C11" s="1155"/>
      <c r="D11" s="1155"/>
      <c r="E11" s="1155"/>
      <c r="F11" s="1155"/>
      <c r="G11" s="1155"/>
      <c r="H11" s="1155"/>
      <c r="I11" s="1155"/>
      <c r="J11" s="1155"/>
      <c r="K11" s="1155"/>
      <c r="L11" s="1155"/>
      <c r="M11" s="1155"/>
      <c r="N11" s="1155"/>
      <c r="O11" s="1155"/>
      <c r="P11" s="1155"/>
      <c r="Q11" s="1155"/>
      <c r="R11" s="1155"/>
      <c r="S11" s="1155"/>
      <c r="T11" s="1155"/>
    </row>
    <row r="12" spans="1:20" s="12" customFormat="1" ht="18.75" x14ac:dyDescent="0.2">
      <c r="A12" s="1158"/>
      <c r="B12" s="1158"/>
      <c r="C12" s="1158"/>
      <c r="D12" s="1158"/>
      <c r="E12" s="1158"/>
      <c r="F12" s="1158"/>
      <c r="G12" s="1158"/>
      <c r="H12" s="1158"/>
      <c r="I12" s="1158"/>
      <c r="J12" s="1158"/>
      <c r="K12" s="1158"/>
      <c r="L12" s="1158"/>
      <c r="M12" s="1158"/>
      <c r="N12" s="1158"/>
      <c r="O12" s="1158"/>
      <c r="P12" s="1158"/>
      <c r="Q12" s="1158"/>
      <c r="R12" s="1158"/>
      <c r="S12" s="1158"/>
      <c r="T12" s="1158"/>
    </row>
    <row r="13" spans="1:20" s="12" customFormat="1" ht="18.75" customHeight="1" x14ac:dyDescent="0.2">
      <c r="A13" s="1163" t="str">
        <f>'1. Общая информация'!A9:C9</f>
        <v>К_ИНФ07979</v>
      </c>
      <c r="B13" s="1163"/>
      <c r="C13" s="1163"/>
      <c r="D13" s="1163"/>
      <c r="E13" s="1163"/>
      <c r="F13" s="1163"/>
      <c r="G13" s="1163"/>
      <c r="H13" s="1163"/>
      <c r="I13" s="1163"/>
      <c r="J13" s="1163"/>
      <c r="K13" s="1163"/>
      <c r="L13" s="1163"/>
      <c r="M13" s="1163"/>
      <c r="N13" s="1163"/>
      <c r="O13" s="1163"/>
      <c r="P13" s="1163"/>
      <c r="Q13" s="1163"/>
      <c r="R13" s="1163"/>
      <c r="S13" s="1163"/>
      <c r="T13" s="1163"/>
    </row>
    <row r="14" spans="1:20" s="12" customFormat="1" ht="18.75" customHeight="1" x14ac:dyDescent="0.2">
      <c r="A14" s="1155" t="s">
        <v>9</v>
      </c>
      <c r="B14" s="1155"/>
      <c r="C14" s="1155"/>
      <c r="D14" s="1155"/>
      <c r="E14" s="1155"/>
      <c r="F14" s="1155"/>
      <c r="G14" s="1155"/>
      <c r="H14" s="1155"/>
      <c r="I14" s="1155"/>
      <c r="J14" s="1155"/>
      <c r="K14" s="1155"/>
      <c r="L14" s="1155"/>
      <c r="M14" s="1155"/>
      <c r="N14" s="1155"/>
      <c r="O14" s="1155"/>
      <c r="P14" s="1155"/>
      <c r="Q14" s="1155"/>
      <c r="R14" s="1155"/>
      <c r="S14" s="1155"/>
      <c r="T14" s="1155"/>
    </row>
    <row r="15" spans="1:20" s="9" customFormat="1" ht="15.75" customHeight="1" x14ac:dyDescent="0.2">
      <c r="A15" s="1167"/>
      <c r="B15" s="1167"/>
      <c r="C15" s="1167"/>
      <c r="D15" s="1167"/>
      <c r="E15" s="1167"/>
      <c r="F15" s="1167"/>
      <c r="G15" s="1167"/>
      <c r="H15" s="1167"/>
      <c r="I15" s="1167"/>
      <c r="J15" s="1167"/>
      <c r="K15" s="1167"/>
      <c r="L15" s="1167"/>
      <c r="M15" s="1167"/>
      <c r="N15" s="1167"/>
      <c r="O15" s="1167"/>
      <c r="P15" s="1167"/>
      <c r="Q15" s="1167"/>
      <c r="R15" s="1167"/>
      <c r="S15" s="1167"/>
      <c r="T15" s="1167"/>
    </row>
    <row r="16" spans="1:20" s="3" customFormat="1" ht="20.25" x14ac:dyDescent="0.3">
      <c r="A16" s="1184" t="e">
        <f>'1. Общая информация'!#REF!</f>
        <v>#REF!</v>
      </c>
      <c r="B16" s="1184"/>
      <c r="C16" s="1184"/>
      <c r="D16" s="1184"/>
      <c r="E16" s="1184"/>
      <c r="F16" s="1184"/>
      <c r="G16" s="1184"/>
      <c r="H16" s="1184"/>
      <c r="I16" s="1184"/>
      <c r="J16" s="1184"/>
      <c r="K16" s="1184"/>
      <c r="L16" s="1184"/>
      <c r="M16" s="1184"/>
      <c r="N16" s="1184"/>
      <c r="O16" s="1184"/>
      <c r="P16" s="1184"/>
      <c r="Q16" s="1184"/>
      <c r="R16" s="1184"/>
      <c r="S16" s="1184"/>
      <c r="T16" s="1184"/>
    </row>
    <row r="17" spans="1:113" s="3" customFormat="1" ht="15" customHeight="1" x14ac:dyDescent="0.2">
      <c r="A17" s="1155" t="s">
        <v>7</v>
      </c>
      <c r="B17" s="1155"/>
      <c r="C17" s="1155"/>
      <c r="D17" s="1155"/>
      <c r="E17" s="1155"/>
      <c r="F17" s="1155"/>
      <c r="G17" s="1155"/>
      <c r="H17" s="1155"/>
      <c r="I17" s="1155"/>
      <c r="J17" s="1155"/>
      <c r="K17" s="1155"/>
      <c r="L17" s="1155"/>
      <c r="M17" s="1155"/>
      <c r="N17" s="1155"/>
      <c r="O17" s="1155"/>
      <c r="P17" s="1155"/>
      <c r="Q17" s="1155"/>
      <c r="R17" s="1155"/>
      <c r="S17" s="1155"/>
      <c r="T17" s="1155"/>
    </row>
    <row r="18" spans="1:113" s="3" customFormat="1" ht="15" customHeight="1" x14ac:dyDescent="0.2">
      <c r="A18" s="1168"/>
      <c r="B18" s="1168"/>
      <c r="C18" s="1168"/>
      <c r="D18" s="1168"/>
      <c r="E18" s="1168"/>
      <c r="F18" s="1168"/>
      <c r="G18" s="1168"/>
      <c r="H18" s="1168"/>
      <c r="I18" s="1168"/>
      <c r="J18" s="1168"/>
      <c r="K18" s="1168"/>
      <c r="L18" s="1168"/>
      <c r="M18" s="1168"/>
      <c r="N18" s="1168"/>
      <c r="O18" s="1168"/>
      <c r="P18" s="1168"/>
      <c r="Q18" s="1168"/>
      <c r="R18" s="1168"/>
      <c r="S18" s="1168"/>
      <c r="T18" s="1168"/>
    </row>
    <row r="19" spans="1:113" s="3" customFormat="1" ht="15" customHeight="1" x14ac:dyDescent="0.2">
      <c r="A19" s="1157" t="s">
        <v>452</v>
      </c>
      <c r="B19" s="1157"/>
      <c r="C19" s="1157"/>
      <c r="D19" s="1157"/>
      <c r="E19" s="1157"/>
      <c r="F19" s="1157"/>
      <c r="G19" s="1157"/>
      <c r="H19" s="1157"/>
      <c r="I19" s="1157"/>
      <c r="J19" s="1157"/>
      <c r="K19" s="1157"/>
      <c r="L19" s="1157"/>
      <c r="M19" s="1157"/>
      <c r="N19" s="1157"/>
      <c r="O19" s="1157"/>
      <c r="P19" s="1157"/>
      <c r="Q19" s="1157"/>
      <c r="R19" s="1157"/>
      <c r="S19" s="1157"/>
      <c r="T19" s="1157"/>
    </row>
    <row r="20" spans="1:113" s="65" customFormat="1" ht="21" customHeight="1" x14ac:dyDescent="0.25">
      <c r="A20" s="1185"/>
      <c r="B20" s="1185"/>
      <c r="C20" s="1185"/>
      <c r="D20" s="1185"/>
      <c r="E20" s="1185"/>
      <c r="F20" s="1185"/>
      <c r="G20" s="1185"/>
      <c r="H20" s="1185"/>
      <c r="I20" s="1185"/>
      <c r="J20" s="1185"/>
      <c r="K20" s="1185"/>
      <c r="L20" s="1185"/>
      <c r="M20" s="1185"/>
      <c r="N20" s="1185"/>
      <c r="O20" s="1185"/>
      <c r="P20" s="1185"/>
      <c r="Q20" s="1185"/>
      <c r="R20" s="1185"/>
      <c r="S20" s="1185"/>
      <c r="T20" s="1185"/>
    </row>
    <row r="21" spans="1:113" ht="46.5" customHeight="1" x14ac:dyDescent="0.25">
      <c r="A21" s="1178" t="s">
        <v>6</v>
      </c>
      <c r="B21" s="1171" t="s">
        <v>237</v>
      </c>
      <c r="C21" s="1172"/>
      <c r="D21" s="1175" t="s">
        <v>127</v>
      </c>
      <c r="E21" s="1171" t="s">
        <v>478</v>
      </c>
      <c r="F21" s="1172"/>
      <c r="G21" s="1171" t="s">
        <v>254</v>
      </c>
      <c r="H21" s="1172"/>
      <c r="I21" s="1171" t="s">
        <v>126</v>
      </c>
      <c r="J21" s="1172"/>
      <c r="K21" s="1175" t="s">
        <v>125</v>
      </c>
      <c r="L21" s="1171" t="s">
        <v>124</v>
      </c>
      <c r="M21" s="1172"/>
      <c r="N21" s="1171" t="s">
        <v>477</v>
      </c>
      <c r="O21" s="1172"/>
      <c r="P21" s="1175" t="s">
        <v>123</v>
      </c>
      <c r="Q21" s="1181" t="s">
        <v>122</v>
      </c>
      <c r="R21" s="1182"/>
      <c r="S21" s="1181" t="s">
        <v>121</v>
      </c>
      <c r="T21" s="1183"/>
    </row>
    <row r="22" spans="1:113" ht="204.75" customHeight="1" x14ac:dyDescent="0.25">
      <c r="A22" s="1179"/>
      <c r="B22" s="1173"/>
      <c r="C22" s="1174"/>
      <c r="D22" s="1177"/>
      <c r="E22" s="1173"/>
      <c r="F22" s="1174"/>
      <c r="G22" s="1173"/>
      <c r="H22" s="1174"/>
      <c r="I22" s="1173"/>
      <c r="J22" s="1174"/>
      <c r="K22" s="1176"/>
      <c r="L22" s="1173"/>
      <c r="M22" s="1174"/>
      <c r="N22" s="1173"/>
      <c r="O22" s="1174"/>
      <c r="P22" s="1176"/>
      <c r="Q22" s="119" t="s">
        <v>120</v>
      </c>
      <c r="R22" s="119" t="s">
        <v>451</v>
      </c>
      <c r="S22" s="119" t="s">
        <v>119</v>
      </c>
      <c r="T22" s="119" t="s">
        <v>118</v>
      </c>
    </row>
    <row r="23" spans="1:113" ht="51.75" customHeight="1" x14ac:dyDescent="0.25">
      <c r="A23" s="1180"/>
      <c r="B23" s="212" t="s">
        <v>116</v>
      </c>
      <c r="C23" s="212" t="s">
        <v>117</v>
      </c>
      <c r="D23" s="1176"/>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70" t="s">
        <v>480</v>
      </c>
      <c r="C29" s="1170"/>
      <c r="D29" s="1170"/>
      <c r="E29" s="1170"/>
      <c r="F29" s="1170"/>
      <c r="G29" s="1170"/>
      <c r="H29" s="1170"/>
      <c r="I29" s="1170"/>
      <c r="J29" s="1170"/>
      <c r="K29" s="1170"/>
      <c r="L29" s="1170"/>
      <c r="M29" s="1170"/>
      <c r="N29" s="1170"/>
      <c r="O29" s="1170"/>
      <c r="P29" s="1170"/>
      <c r="Q29" s="1170"/>
      <c r="R29" s="117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54" t="s">
        <v>483</v>
      </c>
      <c r="B5" s="1154"/>
      <c r="C5" s="1154"/>
      <c r="D5" s="1154"/>
      <c r="E5" s="1154"/>
      <c r="F5" s="1154"/>
      <c r="G5" s="1154"/>
      <c r="H5" s="1154"/>
      <c r="I5" s="1154"/>
      <c r="J5" s="1154"/>
      <c r="K5" s="1154"/>
      <c r="L5" s="1154"/>
      <c r="M5" s="1154"/>
      <c r="N5" s="1154"/>
      <c r="O5" s="1154"/>
      <c r="P5" s="1154"/>
      <c r="Q5" s="1154"/>
      <c r="R5" s="1154"/>
      <c r="S5" s="1154"/>
      <c r="T5" s="1154"/>
      <c r="U5" s="1154"/>
      <c r="V5" s="1154"/>
      <c r="W5" s="1154"/>
      <c r="X5" s="1154"/>
      <c r="Y5" s="1154"/>
      <c r="Z5" s="1154"/>
      <c r="AA5" s="1154"/>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58" t="s">
        <v>11</v>
      </c>
      <c r="F7" s="1158"/>
      <c r="G7" s="1158"/>
      <c r="H7" s="1158"/>
      <c r="I7" s="1158"/>
      <c r="J7" s="1158"/>
      <c r="K7" s="1158"/>
      <c r="L7" s="1158"/>
      <c r="M7" s="1158"/>
      <c r="N7" s="1158"/>
      <c r="O7" s="1158"/>
      <c r="P7" s="1158"/>
      <c r="Q7" s="1158"/>
      <c r="R7" s="1158"/>
      <c r="S7" s="1158"/>
      <c r="T7" s="1158"/>
      <c r="U7" s="1158"/>
      <c r="V7" s="1158"/>
      <c r="W7" s="1158"/>
      <c r="X7" s="1158"/>
      <c r="Y7" s="11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63" t="str">
        <f>'1. Общая информация'!A6:C6</f>
        <v>Общество с ограниченной ответственностью "Красноярский жилищно-коммунальный комплекс"</v>
      </c>
      <c r="B9" s="1163"/>
      <c r="C9" s="1163"/>
      <c r="D9" s="1163"/>
      <c r="E9" s="1163"/>
      <c r="F9" s="1163"/>
      <c r="G9" s="1163"/>
      <c r="H9" s="1163"/>
      <c r="I9" s="1163"/>
      <c r="J9" s="1163"/>
      <c r="K9" s="1163"/>
      <c r="L9" s="1163"/>
      <c r="M9" s="1163"/>
      <c r="N9" s="1163"/>
      <c r="O9" s="1163"/>
      <c r="P9" s="1163"/>
      <c r="Q9" s="1163"/>
      <c r="R9" s="1163"/>
      <c r="S9" s="1163"/>
      <c r="T9" s="1163"/>
      <c r="U9" s="1163"/>
      <c r="V9" s="1163"/>
      <c r="W9" s="1163"/>
      <c r="X9" s="1163"/>
      <c r="Y9" s="1163"/>
      <c r="Z9" s="1163"/>
      <c r="AA9" s="1163"/>
    </row>
    <row r="10" spans="1:27" s="12" customFormat="1" ht="18.75" customHeight="1" x14ac:dyDescent="0.2">
      <c r="E10" s="1155" t="s">
        <v>10</v>
      </c>
      <c r="F10" s="1155"/>
      <c r="G10" s="1155"/>
      <c r="H10" s="1155"/>
      <c r="I10" s="1155"/>
      <c r="J10" s="1155"/>
      <c r="K10" s="1155"/>
      <c r="L10" s="1155"/>
      <c r="M10" s="1155"/>
      <c r="N10" s="1155"/>
      <c r="O10" s="1155"/>
      <c r="P10" s="1155"/>
      <c r="Q10" s="1155"/>
      <c r="R10" s="1155"/>
      <c r="S10" s="1155"/>
      <c r="T10" s="1155"/>
      <c r="U10" s="1155"/>
      <c r="V10" s="1155"/>
      <c r="W10" s="1155"/>
      <c r="X10" s="1155"/>
      <c r="Y10" s="11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63" t="str">
        <f>'1. Общая информация'!A9:C9</f>
        <v>К_ИНФ07979</v>
      </c>
      <c r="B12" s="1163"/>
      <c r="C12" s="1163"/>
      <c r="D12" s="1163"/>
      <c r="E12" s="1163"/>
      <c r="F12" s="1163"/>
      <c r="G12" s="1163"/>
      <c r="H12" s="1163"/>
      <c r="I12" s="1163"/>
      <c r="J12" s="1163"/>
      <c r="K12" s="1163"/>
      <c r="L12" s="1163"/>
      <c r="M12" s="1163"/>
      <c r="N12" s="1163"/>
      <c r="O12" s="1163"/>
      <c r="P12" s="1163"/>
      <c r="Q12" s="1163"/>
      <c r="R12" s="1163"/>
      <c r="S12" s="1163"/>
      <c r="T12" s="1163"/>
      <c r="U12" s="1163"/>
      <c r="V12" s="1163"/>
      <c r="W12" s="1163"/>
      <c r="X12" s="1163"/>
      <c r="Y12" s="1163"/>
      <c r="Z12" s="1163"/>
      <c r="AA12" s="1163"/>
    </row>
    <row r="13" spans="1:27" s="12" customFormat="1" ht="18.75" customHeight="1" x14ac:dyDescent="0.2">
      <c r="E13" s="1155" t="s">
        <v>9</v>
      </c>
      <c r="F13" s="1155"/>
      <c r="G13" s="1155"/>
      <c r="H13" s="1155"/>
      <c r="I13" s="1155"/>
      <c r="J13" s="1155"/>
      <c r="K13" s="1155"/>
      <c r="L13" s="1155"/>
      <c r="M13" s="1155"/>
      <c r="N13" s="1155"/>
      <c r="O13" s="1155"/>
      <c r="P13" s="1155"/>
      <c r="Q13" s="1155"/>
      <c r="R13" s="1155"/>
      <c r="S13" s="1155"/>
      <c r="T13" s="1155"/>
      <c r="U13" s="1155"/>
      <c r="V13" s="1155"/>
      <c r="W13" s="1155"/>
      <c r="X13" s="1155"/>
      <c r="Y13" s="11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84" t="e">
        <f>'1. Общая информация'!#REF!</f>
        <v>#REF!</v>
      </c>
      <c r="B15" s="1184"/>
      <c r="C15" s="1184"/>
      <c r="D15" s="1184"/>
      <c r="E15" s="1184"/>
      <c r="F15" s="1184"/>
      <c r="G15" s="1184"/>
      <c r="H15" s="1184"/>
      <c r="I15" s="1184"/>
      <c r="J15" s="1184"/>
      <c r="K15" s="1184"/>
      <c r="L15" s="1184"/>
      <c r="M15" s="1184"/>
      <c r="N15" s="1184"/>
      <c r="O15" s="1184"/>
      <c r="P15" s="1184"/>
      <c r="Q15" s="1184"/>
      <c r="R15" s="1184"/>
      <c r="S15" s="1184"/>
      <c r="T15" s="1184"/>
      <c r="U15" s="1184"/>
      <c r="V15" s="1184"/>
      <c r="W15" s="1184"/>
      <c r="X15" s="1184"/>
      <c r="Y15" s="1184"/>
      <c r="Z15" s="1184"/>
      <c r="AA15" s="1184"/>
    </row>
    <row r="16" spans="1:27" s="3" customFormat="1" ht="15" customHeight="1" x14ac:dyDescent="0.2">
      <c r="E16" s="1155" t="s">
        <v>7</v>
      </c>
      <c r="F16" s="1155"/>
      <c r="G16" s="1155"/>
      <c r="H16" s="1155"/>
      <c r="I16" s="1155"/>
      <c r="J16" s="1155"/>
      <c r="K16" s="1155"/>
      <c r="L16" s="1155"/>
      <c r="M16" s="1155"/>
      <c r="N16" s="1155"/>
      <c r="O16" s="1155"/>
      <c r="P16" s="1155"/>
      <c r="Q16" s="1155"/>
      <c r="R16" s="1155"/>
      <c r="S16" s="1155"/>
      <c r="T16" s="1155"/>
      <c r="U16" s="1155"/>
      <c r="V16" s="1155"/>
      <c r="W16" s="1155"/>
      <c r="X16" s="1155"/>
      <c r="Y16" s="11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57"/>
      <c r="F18" s="1157"/>
      <c r="G18" s="1157"/>
      <c r="H18" s="1157"/>
      <c r="I18" s="1157"/>
      <c r="J18" s="1157"/>
      <c r="K18" s="1157"/>
      <c r="L18" s="1157"/>
      <c r="M18" s="1157"/>
      <c r="N18" s="1157"/>
      <c r="O18" s="1157"/>
      <c r="P18" s="1157"/>
      <c r="Q18" s="1157"/>
      <c r="R18" s="1157"/>
      <c r="S18" s="1157"/>
      <c r="T18" s="1157"/>
      <c r="U18" s="1157"/>
      <c r="V18" s="1157"/>
      <c r="W18" s="1157"/>
      <c r="X18" s="1157"/>
      <c r="Y18" s="1157"/>
    </row>
    <row r="19" spans="1:27" ht="25.5" customHeight="1" x14ac:dyDescent="0.25">
      <c r="A19" s="1157" t="s">
        <v>454</v>
      </c>
      <c r="B19" s="1157"/>
      <c r="C19" s="1157"/>
      <c r="D19" s="1157"/>
      <c r="E19" s="1157"/>
      <c r="F19" s="1157"/>
      <c r="G19" s="1157"/>
      <c r="H19" s="1157"/>
      <c r="I19" s="1157"/>
      <c r="J19" s="1157"/>
      <c r="K19" s="1157"/>
      <c r="L19" s="1157"/>
      <c r="M19" s="1157"/>
      <c r="N19" s="1157"/>
      <c r="O19" s="1157"/>
      <c r="P19" s="1157"/>
      <c r="Q19" s="1157"/>
      <c r="R19" s="1157"/>
      <c r="S19" s="1157"/>
      <c r="T19" s="1157"/>
      <c r="U19" s="1157"/>
      <c r="V19" s="1157"/>
      <c r="W19" s="1157"/>
      <c r="X19" s="1157"/>
      <c r="Y19" s="1157"/>
      <c r="Z19" s="1157"/>
      <c r="AA19" s="1157"/>
    </row>
    <row r="20" spans="1:27" s="65" customFormat="1" ht="21" customHeight="1" x14ac:dyDescent="0.25"/>
    <row r="21" spans="1:27" ht="15.75" customHeight="1" x14ac:dyDescent="0.25">
      <c r="A21" s="1186" t="s">
        <v>6</v>
      </c>
      <c r="B21" s="1189" t="s">
        <v>461</v>
      </c>
      <c r="C21" s="1190"/>
      <c r="D21" s="1189" t="s">
        <v>463</v>
      </c>
      <c r="E21" s="1190"/>
      <c r="F21" s="1181" t="s">
        <v>99</v>
      </c>
      <c r="G21" s="1183"/>
      <c r="H21" s="1183"/>
      <c r="I21" s="1182"/>
      <c r="J21" s="1186" t="s">
        <v>464</v>
      </c>
      <c r="K21" s="1189" t="s">
        <v>465</v>
      </c>
      <c r="L21" s="1190"/>
      <c r="M21" s="1189" t="s">
        <v>466</v>
      </c>
      <c r="N21" s="1190"/>
      <c r="O21" s="1189" t="s">
        <v>453</v>
      </c>
      <c r="P21" s="1190"/>
      <c r="Q21" s="1189" t="s">
        <v>132</v>
      </c>
      <c r="R21" s="1190"/>
      <c r="S21" s="1186" t="s">
        <v>131</v>
      </c>
      <c r="T21" s="1186" t="s">
        <v>467</v>
      </c>
      <c r="U21" s="1186" t="s">
        <v>462</v>
      </c>
      <c r="V21" s="1189" t="s">
        <v>130</v>
      </c>
      <c r="W21" s="1190"/>
      <c r="X21" s="1181" t="s">
        <v>122</v>
      </c>
      <c r="Y21" s="1183"/>
      <c r="Z21" s="1181" t="s">
        <v>121</v>
      </c>
      <c r="AA21" s="1183"/>
    </row>
    <row r="22" spans="1:27" ht="216" customHeight="1" x14ac:dyDescent="0.25">
      <c r="A22" s="1187"/>
      <c r="B22" s="1191"/>
      <c r="C22" s="1192"/>
      <c r="D22" s="1191"/>
      <c r="E22" s="1192"/>
      <c r="F22" s="1181" t="s">
        <v>129</v>
      </c>
      <c r="G22" s="1182"/>
      <c r="H22" s="1181" t="s">
        <v>128</v>
      </c>
      <c r="I22" s="1182"/>
      <c r="J22" s="1188"/>
      <c r="K22" s="1191"/>
      <c r="L22" s="1192"/>
      <c r="M22" s="1191"/>
      <c r="N22" s="1192"/>
      <c r="O22" s="1191"/>
      <c r="P22" s="1192"/>
      <c r="Q22" s="1191"/>
      <c r="R22" s="1192"/>
      <c r="S22" s="1188"/>
      <c r="T22" s="1188"/>
      <c r="U22" s="1188"/>
      <c r="V22" s="1191"/>
      <c r="W22" s="1192"/>
      <c r="X22" s="119" t="s">
        <v>120</v>
      </c>
      <c r="Y22" s="119" t="s">
        <v>451</v>
      </c>
      <c r="Z22" s="119" t="s">
        <v>119</v>
      </c>
      <c r="AA22" s="119" t="s">
        <v>118</v>
      </c>
    </row>
    <row r="23" spans="1:27" ht="60" customHeight="1" x14ac:dyDescent="0.25">
      <c r="A23" s="1188"/>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747</v>
      </c>
      <c r="C25" s="124" t="str">
        <f>I25</f>
        <v>н/д</v>
      </c>
      <c r="D25" s="124" t="s">
        <v>742</v>
      </c>
      <c r="E25" s="124" t="s">
        <v>740</v>
      </c>
      <c r="F25" s="124">
        <v>0.38</v>
      </c>
      <c r="G25" s="124" t="s">
        <v>740</v>
      </c>
      <c r="H25" s="124">
        <v>0.38</v>
      </c>
      <c r="I25" s="124" t="s">
        <v>740</v>
      </c>
      <c r="J25" s="124">
        <v>1970</v>
      </c>
      <c r="K25" s="124" t="s">
        <v>739</v>
      </c>
      <c r="L25" s="124" t="s">
        <v>740</v>
      </c>
      <c r="M25" s="124">
        <v>50</v>
      </c>
      <c r="N25" s="124" t="s">
        <v>740</v>
      </c>
      <c r="O25" s="124" t="s">
        <v>741</v>
      </c>
      <c r="P25" s="124" t="s">
        <v>740</v>
      </c>
      <c r="Q25" s="124">
        <v>2.4E-2</v>
      </c>
      <c r="R25" s="124" t="str">
        <f>P25</f>
        <v>н/д</v>
      </c>
      <c r="S25" s="124">
        <v>2019</v>
      </c>
      <c r="T25" s="124" t="s">
        <v>740</v>
      </c>
      <c r="U25" s="124" t="s">
        <v>740</v>
      </c>
      <c r="V25" s="124" t="s">
        <v>745</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747</v>
      </c>
      <c r="C26" s="124" t="str">
        <f>C25</f>
        <v>н/д</v>
      </c>
      <c r="D26" s="124" t="s">
        <v>743</v>
      </c>
      <c r="E26" s="124" t="str">
        <f>E25</f>
        <v>н/д</v>
      </c>
      <c r="F26" s="124">
        <v>0.38</v>
      </c>
      <c r="G26" s="124" t="str">
        <f>G25</f>
        <v>н/д</v>
      </c>
      <c r="H26" s="124">
        <f>H25</f>
        <v>0.38</v>
      </c>
      <c r="I26" s="124" t="str">
        <f>I25</f>
        <v>н/д</v>
      </c>
      <c r="J26" s="124">
        <v>1970</v>
      </c>
      <c r="K26" s="124" t="s">
        <v>739</v>
      </c>
      <c r="L26" s="124" t="str">
        <f>L25</f>
        <v>н/д</v>
      </c>
      <c r="M26" s="124">
        <v>50</v>
      </c>
      <c r="N26" s="124" t="str">
        <f>N25</f>
        <v>н/д</v>
      </c>
      <c r="O26" s="124" t="s">
        <v>744</v>
      </c>
      <c r="P26" s="124" t="str">
        <f>P25</f>
        <v>н/д</v>
      </c>
      <c r="Q26" s="124">
        <v>1.351</v>
      </c>
      <c r="R26" s="124" t="str">
        <f>R25</f>
        <v>н/д</v>
      </c>
      <c r="S26" s="124">
        <v>2019</v>
      </c>
      <c r="T26" s="124" t="s">
        <v>740</v>
      </c>
      <c r="U26" s="124" t="s">
        <v>740</v>
      </c>
      <c r="V26" s="447" t="s">
        <v>746</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747</v>
      </c>
      <c r="C27" s="124" t="str">
        <f>C26</f>
        <v>н/д</v>
      </c>
      <c r="D27" s="124" t="s">
        <v>743</v>
      </c>
      <c r="E27" s="124" t="str">
        <f>E26</f>
        <v>н/д</v>
      </c>
      <c r="F27" s="119">
        <v>0.22</v>
      </c>
      <c r="G27" s="124" t="str">
        <f>G26</f>
        <v>н/д</v>
      </c>
      <c r="H27" s="125">
        <v>0.22</v>
      </c>
      <c r="I27" s="124" t="str">
        <f>I26</f>
        <v>н/д</v>
      </c>
      <c r="J27" s="124">
        <v>1970</v>
      </c>
      <c r="K27" s="124" t="s">
        <v>739</v>
      </c>
      <c r="L27" s="124" t="str">
        <f>L26</f>
        <v>н/д</v>
      </c>
      <c r="M27" s="448" t="s">
        <v>438</v>
      </c>
      <c r="N27" s="124" t="str">
        <f>N26</f>
        <v>н/д</v>
      </c>
      <c r="O27" s="124" t="s">
        <v>744</v>
      </c>
      <c r="P27" s="124" t="str">
        <f>P26</f>
        <v>н/д</v>
      </c>
      <c r="Q27" s="449">
        <v>1.1599999999999999</v>
      </c>
      <c r="R27" s="124" t="str">
        <f>R26</f>
        <v>н/д</v>
      </c>
      <c r="S27" s="126" t="s">
        <v>658</v>
      </c>
      <c r="T27" s="124" t="s">
        <v>740</v>
      </c>
      <c r="U27" s="124" t="s">
        <v>740</v>
      </c>
      <c r="V27" s="447" t="s">
        <v>746</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2022-02-09T07:48:35Z</dcterms:modified>
</cp:coreProperties>
</file>